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drawings/drawing2.xml" ContentType="application/vnd.openxmlformats-officedocument.drawing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queryTables/queryTable6.xml" ContentType="application/vnd.openxmlformats-officedocument.spreadsheetml.queryTable+xml"/>
  <Override PartName="/xl/charts/chart4.xml" ContentType="application/vnd.openxmlformats-officedocument.drawingml.chart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showInkAnnotation="0" autoCompressPictures="0"/>
  <workbookProtection workbookPassword="DE53" lockStructure="1" lockWindows="1"/>
  <bookViews>
    <workbookView xWindow="4840" yWindow="160" windowWidth="19560" windowHeight="16040" tabRatio="825"/>
  </bookViews>
  <sheets>
    <sheet name="Evaluation Overview" sheetId="13" r:id="rId1"/>
    <sheet name="Scenario_Reachability,Disruptio" sheetId="12" r:id="rId2"/>
    <sheet name="Concurrency_Reachability" sheetId="4" r:id="rId3"/>
    <sheet name="Concurrency_Disruption" sheetId="7" r:id="rId4"/>
    <sheet name="Perfomance_Timing" sheetId="10" r:id="rId5"/>
  </sheets>
  <definedNames>
    <definedName name="_1" localSheetId="4">Perfomance_Timing!#REF!</definedName>
    <definedName name="_2" localSheetId="4">Perfomance_Timing!#REF!</definedName>
    <definedName name="_2_1" localSheetId="4">Perfomance_Timing!#REF!</definedName>
    <definedName name="execTime" localSheetId="4">Perfomance_Timing!$I$6:$I$23</definedName>
    <definedName name="scenario_off_runtime" localSheetId="4">Perfomance_Timing!$F$6:$F$23</definedName>
    <definedName name="scenario_reachability_runtime" localSheetId="4">Perfomance_Timing!$C$5:$C$22</definedName>
    <definedName name="scenario_serenity" localSheetId="4">Perfomance_Timing!$X$5:$X$106</definedName>
    <definedName name="scenario_serenity_1" localSheetId="4">Perfomance_Timing!$AB$5:$AB$106</definedName>
    <definedName name="scenario_serenity_reachability" localSheetId="1">'Scenario_Reachability,Disruptio'!$G$4:$M$111</definedName>
    <definedName name="scenario_tranquility_reachability" localSheetId="1">'Scenario_Reachability,Disruptio'!$B$116:$B$316</definedName>
    <definedName name="serenity" localSheetId="3">Concurrency_Disruption!$F$35:$F$559</definedName>
    <definedName name="serenity" localSheetId="2">Concurrency_Reachability!$H$4:$I$277</definedName>
    <definedName name="tranquility" localSheetId="2">Concurrency_Reachability!$B$4:$C$277</definedName>
    <definedName name="tranquility_1" localSheetId="2">Concurrency_Reachability!$B$282:$C$418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6" i="13" l="1"/>
  <c r="G46" i="13"/>
  <c r="H46" i="13"/>
  <c r="F47" i="13"/>
  <c r="G47" i="13"/>
  <c r="H47" i="13"/>
  <c r="F45" i="13"/>
  <c r="G45" i="13"/>
  <c r="H45" i="13"/>
  <c r="G9" i="13"/>
  <c r="G44" i="13"/>
  <c r="H9" i="13"/>
  <c r="H44" i="13"/>
  <c r="F9" i="13"/>
  <c r="F44" i="13"/>
  <c r="D10" i="13"/>
  <c r="E10" i="13"/>
  <c r="F10" i="13"/>
  <c r="G10" i="13"/>
  <c r="H10" i="13"/>
  <c r="E11" i="13"/>
  <c r="F11" i="13"/>
  <c r="G11" i="13"/>
  <c r="H11" i="13"/>
  <c r="D12" i="13"/>
  <c r="E12" i="13"/>
  <c r="F12" i="13"/>
  <c r="G12" i="13"/>
  <c r="H12" i="13"/>
  <c r="E13" i="13"/>
  <c r="F13" i="13"/>
  <c r="G13" i="13"/>
  <c r="H13" i="13"/>
  <c r="S7" i="4"/>
  <c r="Q5" i="4"/>
  <c r="V7" i="4"/>
  <c r="R5" i="4"/>
  <c r="W7" i="4"/>
  <c r="S8" i="4"/>
  <c r="Q6" i="4"/>
  <c r="V8" i="4"/>
  <c r="R6" i="4"/>
  <c r="W8" i="4"/>
  <c r="S9" i="4"/>
  <c r="Q7" i="4"/>
  <c r="V9" i="4"/>
  <c r="R7" i="4"/>
  <c r="W9" i="4"/>
  <c r="S10" i="4"/>
  <c r="Q8" i="4"/>
  <c r="V10" i="4"/>
  <c r="R8" i="4"/>
  <c r="W10" i="4"/>
  <c r="S11" i="4"/>
  <c r="O9" i="4"/>
  <c r="T11" i="4"/>
  <c r="Q9" i="4"/>
  <c r="V11" i="4"/>
  <c r="P9" i="4"/>
  <c r="U11" i="4"/>
  <c r="R9" i="4"/>
  <c r="W11" i="4"/>
  <c r="S12" i="4"/>
  <c r="D130" i="4"/>
  <c r="O10" i="4"/>
  <c r="T12" i="4"/>
  <c r="Q10" i="4"/>
  <c r="V12" i="4"/>
  <c r="G316" i="4"/>
  <c r="G130" i="4"/>
  <c r="P10" i="4"/>
  <c r="U12" i="4"/>
  <c r="R10" i="4"/>
  <c r="W12" i="4"/>
  <c r="S13" i="4"/>
  <c r="D151" i="4"/>
  <c r="O11" i="4"/>
  <c r="T13" i="4"/>
  <c r="Q11" i="4"/>
  <c r="V13" i="4"/>
  <c r="G350" i="4"/>
  <c r="G151" i="4"/>
  <c r="P11" i="4"/>
  <c r="U13" i="4"/>
  <c r="R11" i="4"/>
  <c r="W13" i="4"/>
  <c r="S14" i="4"/>
  <c r="D172" i="4"/>
  <c r="O12" i="4"/>
  <c r="T14" i="4"/>
  <c r="Q12" i="4"/>
  <c r="V14" i="4"/>
  <c r="G384" i="4"/>
  <c r="G172" i="4"/>
  <c r="P12" i="4"/>
  <c r="U14" i="4"/>
  <c r="R12" i="4"/>
  <c r="W14" i="4"/>
  <c r="S15" i="4"/>
  <c r="D193" i="4"/>
  <c r="O13" i="4"/>
  <c r="T15" i="4"/>
  <c r="Q13" i="4"/>
  <c r="V15" i="4"/>
  <c r="G418" i="4"/>
  <c r="G193" i="4"/>
  <c r="P13" i="4"/>
  <c r="U15" i="4"/>
  <c r="R13" i="4"/>
  <c r="W15" i="4"/>
  <c r="S16" i="4"/>
  <c r="O14" i="4"/>
  <c r="T16" i="4"/>
  <c r="Q14" i="4"/>
  <c r="V16" i="4"/>
  <c r="P14" i="4"/>
  <c r="U16" i="4"/>
  <c r="R14" i="4"/>
  <c r="W16" i="4"/>
  <c r="S17" i="4"/>
  <c r="O16" i="4"/>
  <c r="T17" i="4"/>
  <c r="Q16" i="4"/>
  <c r="V17" i="4"/>
  <c r="P16" i="4"/>
  <c r="U17" i="4"/>
  <c r="R16" i="4"/>
  <c r="W17" i="4"/>
  <c r="S18" i="4"/>
  <c r="O17" i="4"/>
  <c r="T18" i="4"/>
  <c r="Q17" i="4"/>
  <c r="V18" i="4"/>
  <c r="P17" i="4"/>
  <c r="U18" i="4"/>
  <c r="R17" i="4"/>
  <c r="W18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K25" i="4"/>
  <c r="L25" i="4"/>
  <c r="M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K46" i="4"/>
  <c r="L46" i="4"/>
  <c r="M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K67" i="4"/>
  <c r="L67" i="4"/>
  <c r="M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K88" i="4"/>
  <c r="L88" i="4"/>
  <c r="M88" i="4"/>
  <c r="D89" i="4"/>
  <c r="D97" i="4"/>
  <c r="D98" i="4"/>
  <c r="D100" i="4"/>
  <c r="D101" i="4"/>
  <c r="D103" i="4"/>
  <c r="D105" i="4"/>
  <c r="D106" i="4"/>
  <c r="D108" i="4"/>
  <c r="D109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E109" i="4"/>
  <c r="F109" i="4"/>
  <c r="G109" i="4"/>
  <c r="K109" i="4"/>
  <c r="L109" i="4"/>
  <c r="M109" i="4"/>
  <c r="D283" i="4"/>
  <c r="D284" i="4"/>
  <c r="D285" i="4"/>
  <c r="D286" i="4"/>
  <c r="D287" i="4"/>
  <c r="D288" i="4"/>
  <c r="D289" i="4"/>
  <c r="D290" i="4"/>
  <c r="D291" i="4"/>
  <c r="D292" i="4"/>
  <c r="D293" i="4"/>
  <c r="D295" i="4"/>
  <c r="D296" i="4"/>
  <c r="D297" i="4"/>
  <c r="D298" i="4"/>
  <c r="D299" i="4"/>
  <c r="D300" i="4"/>
  <c r="D301" i="4"/>
  <c r="D302" i="4"/>
  <c r="D303" i="4"/>
  <c r="D304" i="4"/>
  <c r="D306" i="4"/>
  <c r="D307" i="4"/>
  <c r="D308" i="4"/>
  <c r="D309" i="4"/>
  <c r="D310" i="4"/>
  <c r="D311" i="4"/>
  <c r="D312" i="4"/>
  <c r="D313" i="4"/>
  <c r="D314" i="4"/>
  <c r="D315" i="4"/>
  <c r="D316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E316" i="4"/>
  <c r="F316" i="4"/>
  <c r="K130" i="4"/>
  <c r="L130" i="4"/>
  <c r="M130" i="4"/>
  <c r="D317" i="4"/>
  <c r="D318" i="4"/>
  <c r="D319" i="4"/>
  <c r="D320" i="4"/>
  <c r="D321" i="4"/>
  <c r="D322" i="4"/>
  <c r="D323" i="4"/>
  <c r="D324" i="4"/>
  <c r="D325" i="4"/>
  <c r="D327" i="4"/>
  <c r="D328" i="4"/>
  <c r="D329" i="4"/>
  <c r="D330" i="4"/>
  <c r="D331" i="4"/>
  <c r="D332" i="4"/>
  <c r="D333" i="4"/>
  <c r="D334" i="4"/>
  <c r="D336" i="4"/>
  <c r="D337" i="4"/>
  <c r="D338" i="4"/>
  <c r="D339" i="4"/>
  <c r="D340" i="4"/>
  <c r="D342" i="4"/>
  <c r="D343" i="4"/>
  <c r="D344" i="4"/>
  <c r="D345" i="4"/>
  <c r="D347" i="4"/>
  <c r="D348" i="4"/>
  <c r="D349" i="4"/>
  <c r="D35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E350" i="4"/>
  <c r="F350" i="4"/>
  <c r="K151" i="4"/>
  <c r="L151" i="4"/>
  <c r="M151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D366" i="4"/>
  <c r="D367" i="4"/>
  <c r="D368" i="4"/>
  <c r="D369" i="4"/>
  <c r="D370" i="4"/>
  <c r="D371" i="4"/>
  <c r="D372" i="4"/>
  <c r="D373" i="4"/>
  <c r="D374" i="4"/>
  <c r="D375" i="4"/>
  <c r="D376" i="4"/>
  <c r="D377" i="4"/>
  <c r="D378" i="4"/>
  <c r="D379" i="4"/>
  <c r="D380" i="4"/>
  <c r="D381" i="4"/>
  <c r="D382" i="4"/>
  <c r="D383" i="4"/>
  <c r="D384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E384" i="4"/>
  <c r="F384" i="4"/>
  <c r="K172" i="4"/>
  <c r="L172" i="4"/>
  <c r="M172" i="4"/>
  <c r="D385" i="4"/>
  <c r="D386" i="4"/>
  <c r="D387" i="4"/>
  <c r="D388" i="4"/>
  <c r="D389" i="4"/>
  <c r="D390" i="4"/>
  <c r="D391" i="4"/>
  <c r="D392" i="4"/>
  <c r="D393" i="4"/>
  <c r="D394" i="4"/>
  <c r="D395" i="4"/>
  <c r="D396" i="4"/>
  <c r="D397" i="4"/>
  <c r="D398" i="4"/>
  <c r="D399" i="4"/>
  <c r="D400" i="4"/>
  <c r="D401" i="4"/>
  <c r="D402" i="4"/>
  <c r="D403" i="4"/>
  <c r="D404" i="4"/>
  <c r="D405" i="4"/>
  <c r="D406" i="4"/>
  <c r="D407" i="4"/>
  <c r="D408" i="4"/>
  <c r="D409" i="4"/>
  <c r="D410" i="4"/>
  <c r="D411" i="4"/>
  <c r="D412" i="4"/>
  <c r="D413" i="4"/>
  <c r="D414" i="4"/>
  <c r="D415" i="4"/>
  <c r="D416" i="4"/>
  <c r="D417" i="4"/>
  <c r="D418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E418" i="4"/>
  <c r="F418" i="4"/>
  <c r="K193" i="4"/>
  <c r="L193" i="4"/>
  <c r="M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E214" i="4"/>
  <c r="F214" i="4"/>
  <c r="G214" i="4"/>
  <c r="K214" i="4"/>
  <c r="L214" i="4"/>
  <c r="M214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E256" i="4"/>
  <c r="F256" i="4"/>
  <c r="G256" i="4"/>
  <c r="K256" i="4"/>
  <c r="L256" i="4"/>
  <c r="M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3" i="4"/>
  <c r="J274" i="4"/>
  <c r="J275" i="4"/>
  <c r="J276" i="4"/>
  <c r="J277" i="4"/>
  <c r="E277" i="4"/>
  <c r="F277" i="4"/>
  <c r="G277" i="4"/>
  <c r="K277" i="4"/>
  <c r="L277" i="4"/>
  <c r="M277" i="4"/>
  <c r="D524" i="7"/>
  <c r="D525" i="7"/>
  <c r="D526" i="7"/>
  <c r="D527" i="7"/>
  <c r="D528" i="7"/>
  <c r="D529" i="7"/>
  <c r="D530" i="7"/>
  <c r="D531" i="7"/>
  <c r="D532" i="7"/>
  <c r="D533" i="7"/>
  <c r="D534" i="7"/>
  <c r="D535" i="7"/>
  <c r="D536" i="7"/>
  <c r="D537" i="7"/>
  <c r="D538" i="7"/>
  <c r="D539" i="7"/>
  <c r="D540" i="7"/>
  <c r="D541" i="7"/>
  <c r="D542" i="7"/>
  <c r="D543" i="7"/>
  <c r="D544" i="7"/>
  <c r="D545" i="7"/>
  <c r="D546" i="7"/>
  <c r="D547" i="7"/>
  <c r="D548" i="7"/>
  <c r="D549" i="7"/>
  <c r="D550" i="7"/>
  <c r="D551" i="7"/>
  <c r="D552" i="7"/>
  <c r="D553" i="7"/>
  <c r="D554" i="7"/>
  <c r="D555" i="7"/>
  <c r="D556" i="7"/>
  <c r="E523" i="7"/>
  <c r="D489" i="7"/>
  <c r="D490" i="7"/>
  <c r="D491" i="7"/>
  <c r="D492" i="7"/>
  <c r="D493" i="7"/>
  <c r="D494" i="7"/>
  <c r="D495" i="7"/>
  <c r="D496" i="7"/>
  <c r="D497" i="7"/>
  <c r="D498" i="7"/>
  <c r="D499" i="7"/>
  <c r="D500" i="7"/>
  <c r="D501" i="7"/>
  <c r="D502" i="7"/>
  <c r="D503" i="7"/>
  <c r="D504" i="7"/>
  <c r="D505" i="7"/>
  <c r="D506" i="7"/>
  <c r="D507" i="7"/>
  <c r="D508" i="7"/>
  <c r="D509" i="7"/>
  <c r="D510" i="7"/>
  <c r="D511" i="7"/>
  <c r="D512" i="7"/>
  <c r="D513" i="7"/>
  <c r="D514" i="7"/>
  <c r="D515" i="7"/>
  <c r="D516" i="7"/>
  <c r="D517" i="7"/>
  <c r="D518" i="7"/>
  <c r="D519" i="7"/>
  <c r="D520" i="7"/>
  <c r="D521" i="7"/>
  <c r="E488" i="7"/>
  <c r="D454" i="7"/>
  <c r="D455" i="7"/>
  <c r="D456" i="7"/>
  <c r="D457" i="7"/>
  <c r="D458" i="7"/>
  <c r="D459" i="7"/>
  <c r="D460" i="7"/>
  <c r="D461" i="7"/>
  <c r="D462" i="7"/>
  <c r="D463" i="7"/>
  <c r="D464" i="7"/>
  <c r="D465" i="7"/>
  <c r="D466" i="7"/>
  <c r="D467" i="7"/>
  <c r="D468" i="7"/>
  <c r="D469" i="7"/>
  <c r="D470" i="7"/>
  <c r="D471" i="7"/>
  <c r="D472" i="7"/>
  <c r="D473" i="7"/>
  <c r="D474" i="7"/>
  <c r="D475" i="7"/>
  <c r="D476" i="7"/>
  <c r="D477" i="7"/>
  <c r="D478" i="7"/>
  <c r="D479" i="7"/>
  <c r="D480" i="7"/>
  <c r="D481" i="7"/>
  <c r="D482" i="7"/>
  <c r="D483" i="7"/>
  <c r="D484" i="7"/>
  <c r="D485" i="7"/>
  <c r="D486" i="7"/>
  <c r="E453" i="7"/>
  <c r="D419" i="7"/>
  <c r="D420" i="7"/>
  <c r="D421" i="7"/>
  <c r="D422" i="7"/>
  <c r="D423" i="7"/>
  <c r="D424" i="7"/>
  <c r="D425" i="7"/>
  <c r="D426" i="7"/>
  <c r="D427" i="7"/>
  <c r="D428" i="7"/>
  <c r="D429" i="7"/>
  <c r="D430" i="7"/>
  <c r="D431" i="7"/>
  <c r="D432" i="7"/>
  <c r="D433" i="7"/>
  <c r="D434" i="7"/>
  <c r="D435" i="7"/>
  <c r="D436" i="7"/>
  <c r="D437" i="7"/>
  <c r="D438" i="7"/>
  <c r="D439" i="7"/>
  <c r="D440" i="7"/>
  <c r="D441" i="7"/>
  <c r="D442" i="7"/>
  <c r="D443" i="7"/>
  <c r="D444" i="7"/>
  <c r="D445" i="7"/>
  <c r="D446" i="7"/>
  <c r="D447" i="7"/>
  <c r="D448" i="7"/>
  <c r="D449" i="7"/>
  <c r="D450" i="7"/>
  <c r="D451" i="7"/>
  <c r="E418" i="7"/>
  <c r="D384" i="7"/>
  <c r="D385" i="7"/>
  <c r="D386" i="7"/>
  <c r="D387" i="7"/>
  <c r="D388" i="7"/>
  <c r="D389" i="7"/>
  <c r="D390" i="7"/>
  <c r="D391" i="7"/>
  <c r="D392" i="7"/>
  <c r="D393" i="7"/>
  <c r="D394" i="7"/>
  <c r="D395" i="7"/>
  <c r="D396" i="7"/>
  <c r="D397" i="7"/>
  <c r="D398" i="7"/>
  <c r="D399" i="7"/>
  <c r="D400" i="7"/>
  <c r="D401" i="7"/>
  <c r="D402" i="7"/>
  <c r="D403" i="7"/>
  <c r="D404" i="7"/>
  <c r="D405" i="7"/>
  <c r="D406" i="7"/>
  <c r="D407" i="7"/>
  <c r="D408" i="7"/>
  <c r="D409" i="7"/>
  <c r="D410" i="7"/>
  <c r="D411" i="7"/>
  <c r="D412" i="7"/>
  <c r="D413" i="7"/>
  <c r="D414" i="7"/>
  <c r="D415" i="7"/>
  <c r="D416" i="7"/>
  <c r="E383" i="7"/>
  <c r="D349" i="7"/>
  <c r="D350" i="7"/>
  <c r="D351" i="7"/>
  <c r="D352" i="7"/>
  <c r="D353" i="7"/>
  <c r="D354" i="7"/>
  <c r="D355" i="7"/>
  <c r="D356" i="7"/>
  <c r="D357" i="7"/>
  <c r="D358" i="7"/>
  <c r="D359" i="7"/>
  <c r="D360" i="7"/>
  <c r="D361" i="7"/>
  <c r="D362" i="7"/>
  <c r="D363" i="7"/>
  <c r="D364" i="7"/>
  <c r="D365" i="7"/>
  <c r="D366" i="7"/>
  <c r="D367" i="7"/>
  <c r="D368" i="7"/>
  <c r="D369" i="7"/>
  <c r="D370" i="7"/>
  <c r="D371" i="7"/>
  <c r="D372" i="7"/>
  <c r="D373" i="7"/>
  <c r="D374" i="7"/>
  <c r="D375" i="7"/>
  <c r="D376" i="7"/>
  <c r="D377" i="7"/>
  <c r="D378" i="7"/>
  <c r="D379" i="7"/>
  <c r="D380" i="7"/>
  <c r="D381" i="7"/>
  <c r="E348" i="7"/>
  <c r="D314" i="7"/>
  <c r="D315" i="7"/>
  <c r="D316" i="7"/>
  <c r="D317" i="7"/>
  <c r="D318" i="7"/>
  <c r="D319" i="7"/>
  <c r="D320" i="7"/>
  <c r="D321" i="7"/>
  <c r="D322" i="7"/>
  <c r="D323" i="7"/>
  <c r="D324" i="7"/>
  <c r="D325" i="7"/>
  <c r="D326" i="7"/>
  <c r="D327" i="7"/>
  <c r="D328" i="7"/>
  <c r="D329" i="7"/>
  <c r="D330" i="7"/>
  <c r="D331" i="7"/>
  <c r="D332" i="7"/>
  <c r="D333" i="7"/>
  <c r="D334" i="7"/>
  <c r="D335" i="7"/>
  <c r="D336" i="7"/>
  <c r="D337" i="7"/>
  <c r="D338" i="7"/>
  <c r="D339" i="7"/>
  <c r="D340" i="7"/>
  <c r="D341" i="7"/>
  <c r="D342" i="7"/>
  <c r="D343" i="7"/>
  <c r="D344" i="7"/>
  <c r="D345" i="7"/>
  <c r="D346" i="7"/>
  <c r="E313" i="7"/>
  <c r="D279" i="7"/>
  <c r="D280" i="7"/>
  <c r="D281" i="7"/>
  <c r="D282" i="7"/>
  <c r="D283" i="7"/>
  <c r="D284" i="7"/>
  <c r="D285" i="7"/>
  <c r="D286" i="7"/>
  <c r="D287" i="7"/>
  <c r="D288" i="7"/>
  <c r="D289" i="7"/>
  <c r="D290" i="7"/>
  <c r="D291" i="7"/>
  <c r="D292" i="7"/>
  <c r="D293" i="7"/>
  <c r="D294" i="7"/>
  <c r="D295" i="7"/>
  <c r="D296" i="7"/>
  <c r="D297" i="7"/>
  <c r="D298" i="7"/>
  <c r="D299" i="7"/>
  <c r="D300" i="7"/>
  <c r="D301" i="7"/>
  <c r="D302" i="7"/>
  <c r="D303" i="7"/>
  <c r="D304" i="7"/>
  <c r="D305" i="7"/>
  <c r="D306" i="7"/>
  <c r="D307" i="7"/>
  <c r="D308" i="7"/>
  <c r="D309" i="7"/>
  <c r="D310" i="7"/>
  <c r="D311" i="7"/>
  <c r="E278" i="7"/>
  <c r="D244" i="7"/>
  <c r="D245" i="7"/>
  <c r="D246" i="7"/>
  <c r="D247" i="7"/>
  <c r="D248" i="7"/>
  <c r="D249" i="7"/>
  <c r="D250" i="7"/>
  <c r="D251" i="7"/>
  <c r="D252" i="7"/>
  <c r="D253" i="7"/>
  <c r="D254" i="7"/>
  <c r="D255" i="7"/>
  <c r="D256" i="7"/>
  <c r="D257" i="7"/>
  <c r="D258" i="7"/>
  <c r="D259" i="7"/>
  <c r="D260" i="7"/>
  <c r="D261" i="7"/>
  <c r="D262" i="7"/>
  <c r="D263" i="7"/>
  <c r="D264" i="7"/>
  <c r="D265" i="7"/>
  <c r="D266" i="7"/>
  <c r="D267" i="7"/>
  <c r="D268" i="7"/>
  <c r="D269" i="7"/>
  <c r="D270" i="7"/>
  <c r="D271" i="7"/>
  <c r="D272" i="7"/>
  <c r="D273" i="7"/>
  <c r="D274" i="7"/>
  <c r="D275" i="7"/>
  <c r="D276" i="7"/>
  <c r="E243" i="7"/>
  <c r="D209" i="7"/>
  <c r="D210" i="7"/>
  <c r="D211" i="7"/>
  <c r="D212" i="7"/>
  <c r="D213" i="7"/>
  <c r="D214" i="7"/>
  <c r="D215" i="7"/>
  <c r="D216" i="7"/>
  <c r="D217" i="7"/>
  <c r="D218" i="7"/>
  <c r="D219" i="7"/>
  <c r="D220" i="7"/>
  <c r="D221" i="7"/>
  <c r="D222" i="7"/>
  <c r="D223" i="7"/>
  <c r="D224" i="7"/>
  <c r="D225" i="7"/>
  <c r="D226" i="7"/>
  <c r="D227" i="7"/>
  <c r="D228" i="7"/>
  <c r="D229" i="7"/>
  <c r="D230" i="7"/>
  <c r="D231" i="7"/>
  <c r="D232" i="7"/>
  <c r="D233" i="7"/>
  <c r="D234" i="7"/>
  <c r="D235" i="7"/>
  <c r="D236" i="7"/>
  <c r="D237" i="7"/>
  <c r="D238" i="7"/>
  <c r="D239" i="7"/>
  <c r="D240" i="7"/>
  <c r="D241" i="7"/>
  <c r="E208" i="7"/>
  <c r="D174" i="7"/>
  <c r="D175" i="7"/>
  <c r="D176" i="7"/>
  <c r="D177" i="7"/>
  <c r="D178" i="7"/>
  <c r="D179" i="7"/>
  <c r="D180" i="7"/>
  <c r="D181" i="7"/>
  <c r="D182" i="7"/>
  <c r="D183" i="7"/>
  <c r="D184" i="7"/>
  <c r="D185" i="7"/>
  <c r="D186" i="7"/>
  <c r="D187" i="7"/>
  <c r="D188" i="7"/>
  <c r="D189" i="7"/>
  <c r="D190" i="7"/>
  <c r="D191" i="7"/>
  <c r="D192" i="7"/>
  <c r="D193" i="7"/>
  <c r="D194" i="7"/>
  <c r="D195" i="7"/>
  <c r="D196" i="7"/>
  <c r="D197" i="7"/>
  <c r="D198" i="7"/>
  <c r="D199" i="7"/>
  <c r="D200" i="7"/>
  <c r="D201" i="7"/>
  <c r="D202" i="7"/>
  <c r="D203" i="7"/>
  <c r="D204" i="7"/>
  <c r="D205" i="7"/>
  <c r="D206" i="7"/>
  <c r="E173" i="7"/>
  <c r="D139" i="7"/>
  <c r="D140" i="7"/>
  <c r="D141" i="7"/>
  <c r="D142" i="7"/>
  <c r="D143" i="7"/>
  <c r="D144" i="7"/>
  <c r="D145" i="7"/>
  <c r="D146" i="7"/>
  <c r="D147" i="7"/>
  <c r="D148" i="7"/>
  <c r="D149" i="7"/>
  <c r="D150" i="7"/>
  <c r="D151" i="7"/>
  <c r="D152" i="7"/>
  <c r="D153" i="7"/>
  <c r="D154" i="7"/>
  <c r="D155" i="7"/>
  <c r="D156" i="7"/>
  <c r="D157" i="7"/>
  <c r="D158" i="7"/>
  <c r="D159" i="7"/>
  <c r="D160" i="7"/>
  <c r="D161" i="7"/>
  <c r="D162" i="7"/>
  <c r="D163" i="7"/>
  <c r="D164" i="7"/>
  <c r="D165" i="7"/>
  <c r="D166" i="7"/>
  <c r="D167" i="7"/>
  <c r="D168" i="7"/>
  <c r="D169" i="7"/>
  <c r="D170" i="7"/>
  <c r="D171" i="7"/>
  <c r="E138" i="7"/>
  <c r="D104" i="7"/>
  <c r="D105" i="7"/>
  <c r="D106" i="7"/>
  <c r="D107" i="7"/>
  <c r="D108" i="7"/>
  <c r="D109" i="7"/>
  <c r="D110" i="7"/>
  <c r="D111" i="7"/>
  <c r="D112" i="7"/>
  <c r="D113" i="7"/>
  <c r="D114" i="7"/>
  <c r="D115" i="7"/>
  <c r="D116" i="7"/>
  <c r="D117" i="7"/>
  <c r="D118" i="7"/>
  <c r="D119" i="7"/>
  <c r="D120" i="7"/>
  <c r="D121" i="7"/>
  <c r="D122" i="7"/>
  <c r="D123" i="7"/>
  <c r="D124" i="7"/>
  <c r="D125" i="7"/>
  <c r="D126" i="7"/>
  <c r="D127" i="7"/>
  <c r="D128" i="7"/>
  <c r="D129" i="7"/>
  <c r="D130" i="7"/>
  <c r="D131" i="7"/>
  <c r="D132" i="7"/>
  <c r="D133" i="7"/>
  <c r="D134" i="7"/>
  <c r="D135" i="7"/>
  <c r="D136" i="7"/>
  <c r="E103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E68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E33" i="7"/>
  <c r="B524" i="7"/>
  <c r="E525" i="7"/>
  <c r="B525" i="7"/>
  <c r="B526" i="7"/>
  <c r="B527" i="7"/>
  <c r="B528" i="7"/>
  <c r="B529" i="7"/>
  <c r="B530" i="7"/>
  <c r="B531" i="7"/>
  <c r="E532" i="7"/>
  <c r="B532" i="7"/>
  <c r="B533" i="7"/>
  <c r="B534" i="7"/>
  <c r="B535" i="7"/>
  <c r="B536" i="7"/>
  <c r="B537" i="7"/>
  <c r="B538" i="7"/>
  <c r="B539" i="7"/>
  <c r="B540" i="7"/>
  <c r="E541" i="7"/>
  <c r="B541" i="7"/>
  <c r="B542" i="7"/>
  <c r="E543" i="7"/>
  <c r="B543" i="7"/>
  <c r="B544" i="7"/>
  <c r="B545" i="7"/>
  <c r="E546" i="7"/>
  <c r="B546" i="7"/>
  <c r="B547" i="7"/>
  <c r="E548" i="7"/>
  <c r="B548" i="7"/>
  <c r="B549" i="7"/>
  <c r="B550" i="7"/>
  <c r="B551" i="7"/>
  <c r="B552" i="7"/>
  <c r="B553" i="7"/>
  <c r="B554" i="7"/>
  <c r="B555" i="7"/>
  <c r="E556" i="7"/>
  <c r="B556" i="7"/>
  <c r="C523" i="7"/>
  <c r="B489" i="7"/>
  <c r="B490" i="7"/>
  <c r="B491" i="7"/>
  <c r="E492" i="7"/>
  <c r="B492" i="7"/>
  <c r="B493" i="7"/>
  <c r="B494" i="7"/>
  <c r="B495" i="7"/>
  <c r="B496" i="7"/>
  <c r="B497" i="7"/>
  <c r="E498" i="7"/>
  <c r="B498" i="7"/>
  <c r="B499" i="7"/>
  <c r="B500" i="7"/>
  <c r="E501" i="7"/>
  <c r="B501" i="7"/>
  <c r="E502" i="7"/>
  <c r="B502" i="7"/>
  <c r="B503" i="7"/>
  <c r="B504" i="7"/>
  <c r="B505" i="7"/>
  <c r="E506" i="7"/>
  <c r="B506" i="7"/>
  <c r="B507" i="7"/>
  <c r="B508" i="7"/>
  <c r="B509" i="7"/>
  <c r="E510" i="7"/>
  <c r="B510" i="7"/>
  <c r="B511" i="7"/>
  <c r="B512" i="7"/>
  <c r="B513" i="7"/>
  <c r="B514" i="7"/>
  <c r="B515" i="7"/>
  <c r="B516" i="7"/>
  <c r="B517" i="7"/>
  <c r="B518" i="7"/>
  <c r="E519" i="7"/>
  <c r="B519" i="7"/>
  <c r="B520" i="7"/>
  <c r="B521" i="7"/>
  <c r="C488" i="7"/>
  <c r="E454" i="7"/>
  <c r="B454" i="7"/>
  <c r="E455" i="7"/>
  <c r="B455" i="7"/>
  <c r="B456" i="7"/>
  <c r="B457" i="7"/>
  <c r="B458" i="7"/>
  <c r="B459" i="7"/>
  <c r="E460" i="7"/>
  <c r="B460" i="7"/>
  <c r="B461" i="7"/>
  <c r="B462" i="7"/>
  <c r="E463" i="7"/>
  <c r="B463" i="7"/>
  <c r="B464" i="7"/>
  <c r="E465" i="7"/>
  <c r="B465" i="7"/>
  <c r="B466" i="7"/>
  <c r="B467" i="7"/>
  <c r="E468" i="7"/>
  <c r="B468" i="7"/>
  <c r="E469" i="7"/>
  <c r="B469" i="7"/>
  <c r="E470" i="7"/>
  <c r="B470" i="7"/>
  <c r="B471" i="7"/>
  <c r="E472" i="7"/>
  <c r="B472" i="7"/>
  <c r="E473" i="7"/>
  <c r="B473" i="7"/>
  <c r="E474" i="7"/>
  <c r="B474" i="7"/>
  <c r="E475" i="7"/>
  <c r="B475" i="7"/>
  <c r="B476" i="7"/>
  <c r="B477" i="7"/>
  <c r="B478" i="7"/>
  <c r="B479" i="7"/>
  <c r="B480" i="7"/>
  <c r="E481" i="7"/>
  <c r="B481" i="7"/>
  <c r="B482" i="7"/>
  <c r="E483" i="7"/>
  <c r="B483" i="7"/>
  <c r="B484" i="7"/>
  <c r="E485" i="7"/>
  <c r="B485" i="7"/>
  <c r="B486" i="7"/>
  <c r="C453" i="7"/>
  <c r="B419" i="7"/>
  <c r="B420" i="7"/>
  <c r="E421" i="7"/>
  <c r="B421" i="7"/>
  <c r="E422" i="7"/>
  <c r="B422" i="7"/>
  <c r="E423" i="7"/>
  <c r="B423" i="7"/>
  <c r="E424" i="7"/>
  <c r="B424" i="7"/>
  <c r="E425" i="7"/>
  <c r="B425" i="7"/>
  <c r="B426" i="7"/>
  <c r="E427" i="7"/>
  <c r="B427" i="7"/>
  <c r="B428" i="7"/>
  <c r="B429" i="7"/>
  <c r="E430" i="7"/>
  <c r="B430" i="7"/>
  <c r="B431" i="7"/>
  <c r="B432" i="7"/>
  <c r="E433" i="7"/>
  <c r="B433" i="7"/>
  <c r="E434" i="7"/>
  <c r="B434" i="7"/>
  <c r="E435" i="7"/>
  <c r="B435" i="7"/>
  <c r="B436" i="7"/>
  <c r="E437" i="7"/>
  <c r="B437" i="7"/>
  <c r="B438" i="7"/>
  <c r="E439" i="7"/>
  <c r="B439" i="7"/>
  <c r="E440" i="7"/>
  <c r="B440" i="7"/>
  <c r="B441" i="7"/>
  <c r="B442" i="7"/>
  <c r="B443" i="7"/>
  <c r="B444" i="7"/>
  <c r="B445" i="7"/>
  <c r="E446" i="7"/>
  <c r="B446" i="7"/>
  <c r="E447" i="7"/>
  <c r="B447" i="7"/>
  <c r="B448" i="7"/>
  <c r="B449" i="7"/>
  <c r="E450" i="7"/>
  <c r="B450" i="7"/>
  <c r="E451" i="7"/>
  <c r="B451" i="7"/>
  <c r="C418" i="7"/>
  <c r="B384" i="7"/>
  <c r="B385" i="7"/>
  <c r="E386" i="7"/>
  <c r="B386" i="7"/>
  <c r="E387" i="7"/>
  <c r="B387" i="7"/>
  <c r="E388" i="7"/>
  <c r="B388" i="7"/>
  <c r="B389" i="7"/>
  <c r="B390" i="7"/>
  <c r="B391" i="7"/>
  <c r="E392" i="7"/>
  <c r="B392" i="7"/>
  <c r="E393" i="7"/>
  <c r="B393" i="7"/>
  <c r="B394" i="7"/>
  <c r="E395" i="7"/>
  <c r="B395" i="7"/>
  <c r="E396" i="7"/>
  <c r="B396" i="7"/>
  <c r="B397" i="7"/>
  <c r="B398" i="7"/>
  <c r="B399" i="7"/>
  <c r="B400" i="7"/>
  <c r="B401" i="7"/>
  <c r="B402" i="7"/>
  <c r="B403" i="7"/>
  <c r="B404" i="7"/>
  <c r="E405" i="7"/>
  <c r="B405" i="7"/>
  <c r="B406" i="7"/>
  <c r="E407" i="7"/>
  <c r="B407" i="7"/>
  <c r="E408" i="7"/>
  <c r="B408" i="7"/>
  <c r="E409" i="7"/>
  <c r="B409" i="7"/>
  <c r="E410" i="7"/>
  <c r="B410" i="7"/>
  <c r="B411" i="7"/>
  <c r="B412" i="7"/>
  <c r="E413" i="7"/>
  <c r="B413" i="7"/>
  <c r="B414" i="7"/>
  <c r="B415" i="7"/>
  <c r="B416" i="7"/>
  <c r="C383" i="7"/>
  <c r="E349" i="7"/>
  <c r="B349" i="7"/>
  <c r="B350" i="7"/>
  <c r="B351" i="7"/>
  <c r="B352" i="7"/>
  <c r="E353" i="7"/>
  <c r="B353" i="7"/>
  <c r="E354" i="7"/>
  <c r="B354" i="7"/>
  <c r="B355" i="7"/>
  <c r="E356" i="7"/>
  <c r="B356" i="7"/>
  <c r="E357" i="7"/>
  <c r="B357" i="7"/>
  <c r="B358" i="7"/>
  <c r="B359" i="7"/>
  <c r="E360" i="7"/>
  <c r="B360" i="7"/>
  <c r="E361" i="7"/>
  <c r="B361" i="7"/>
  <c r="B362" i="7"/>
  <c r="E363" i="7"/>
  <c r="B363" i="7"/>
  <c r="B364" i="7"/>
  <c r="B365" i="7"/>
  <c r="E366" i="7"/>
  <c r="B366" i="7"/>
  <c r="E367" i="7"/>
  <c r="B367" i="7"/>
  <c r="E368" i="7"/>
  <c r="B368" i="7"/>
  <c r="E369" i="7"/>
  <c r="B369" i="7"/>
  <c r="E370" i="7"/>
  <c r="B370" i="7"/>
  <c r="B371" i="7"/>
  <c r="E372" i="7"/>
  <c r="B372" i="7"/>
  <c r="E373" i="7"/>
  <c r="B373" i="7"/>
  <c r="E374" i="7"/>
  <c r="B374" i="7"/>
  <c r="E375" i="7"/>
  <c r="B375" i="7"/>
  <c r="E376" i="7"/>
  <c r="B376" i="7"/>
  <c r="E377" i="7"/>
  <c r="B377" i="7"/>
  <c r="B378" i="7"/>
  <c r="B379" i="7"/>
  <c r="E380" i="7"/>
  <c r="B380" i="7"/>
  <c r="B381" i="7"/>
  <c r="C348" i="7"/>
  <c r="E314" i="7"/>
  <c r="B314" i="7"/>
  <c r="E316" i="7"/>
  <c r="B316" i="7"/>
  <c r="E317" i="7"/>
  <c r="B317" i="7"/>
  <c r="E319" i="7"/>
  <c r="B319" i="7"/>
  <c r="E320" i="7"/>
  <c r="B320" i="7"/>
  <c r="E321" i="7"/>
  <c r="B321" i="7"/>
  <c r="E322" i="7"/>
  <c r="B322" i="7"/>
  <c r="E324" i="7"/>
  <c r="B324" i="7"/>
  <c r="E327" i="7"/>
  <c r="B327" i="7"/>
  <c r="E328" i="7"/>
  <c r="B328" i="7"/>
  <c r="E329" i="7"/>
  <c r="B329" i="7"/>
  <c r="E332" i="7"/>
  <c r="B332" i="7"/>
  <c r="E334" i="7"/>
  <c r="B334" i="7"/>
  <c r="E336" i="7"/>
  <c r="B336" i="7"/>
  <c r="E338" i="7"/>
  <c r="B338" i="7"/>
  <c r="E340" i="7"/>
  <c r="B340" i="7"/>
  <c r="E341" i="7"/>
  <c r="B341" i="7"/>
  <c r="E343" i="7"/>
  <c r="B343" i="7"/>
  <c r="E344" i="7"/>
  <c r="B344" i="7"/>
  <c r="C313" i="7"/>
  <c r="E279" i="7"/>
  <c r="B279" i="7"/>
  <c r="E282" i="7"/>
  <c r="B282" i="7"/>
  <c r="E284" i="7"/>
  <c r="B284" i="7"/>
  <c r="E285" i="7"/>
  <c r="B285" i="7"/>
  <c r="E286" i="7"/>
  <c r="B286" i="7"/>
  <c r="E287" i="7"/>
  <c r="B287" i="7"/>
  <c r="E288" i="7"/>
  <c r="B288" i="7"/>
  <c r="E290" i="7"/>
  <c r="B290" i="7"/>
  <c r="E291" i="7"/>
  <c r="B291" i="7"/>
  <c r="E293" i="7"/>
  <c r="B293" i="7"/>
  <c r="E294" i="7"/>
  <c r="B294" i="7"/>
  <c r="E296" i="7"/>
  <c r="B296" i="7"/>
  <c r="E297" i="7"/>
  <c r="B297" i="7"/>
  <c r="E298" i="7"/>
  <c r="B298" i="7"/>
  <c r="E299" i="7"/>
  <c r="B299" i="7"/>
  <c r="E300" i="7"/>
  <c r="B300" i="7"/>
  <c r="E301" i="7"/>
  <c r="B301" i="7"/>
  <c r="E302" i="7"/>
  <c r="B302" i="7"/>
  <c r="E303" i="7"/>
  <c r="B303" i="7"/>
  <c r="E305" i="7"/>
  <c r="B305" i="7"/>
  <c r="E306" i="7"/>
  <c r="B306" i="7"/>
  <c r="E309" i="7"/>
  <c r="B309" i="7"/>
  <c r="E310" i="7"/>
  <c r="B310" i="7"/>
  <c r="E311" i="7"/>
  <c r="B311" i="7"/>
  <c r="C278" i="7"/>
  <c r="E244" i="7"/>
  <c r="B244" i="7"/>
  <c r="E246" i="7"/>
  <c r="B246" i="7"/>
  <c r="E247" i="7"/>
  <c r="B247" i="7"/>
  <c r="E248" i="7"/>
  <c r="B248" i="7"/>
  <c r="E250" i="7"/>
  <c r="B250" i="7"/>
  <c r="E251" i="7"/>
  <c r="B251" i="7"/>
  <c r="E252" i="7"/>
  <c r="B252" i="7"/>
  <c r="E256" i="7"/>
  <c r="B256" i="7"/>
  <c r="E257" i="7"/>
  <c r="B257" i="7"/>
  <c r="E258" i="7"/>
  <c r="B258" i="7"/>
  <c r="E260" i="7"/>
  <c r="B260" i="7"/>
  <c r="E261" i="7"/>
  <c r="B261" i="7"/>
  <c r="E262" i="7"/>
  <c r="B262" i="7"/>
  <c r="E263" i="7"/>
  <c r="B263" i="7"/>
  <c r="E265" i="7"/>
  <c r="B265" i="7"/>
  <c r="E266" i="7"/>
  <c r="B266" i="7"/>
  <c r="E267" i="7"/>
  <c r="B267" i="7"/>
  <c r="E269" i="7"/>
  <c r="B269" i="7"/>
  <c r="E270" i="7"/>
  <c r="B270" i="7"/>
  <c r="E271" i="7"/>
  <c r="B271" i="7"/>
  <c r="E272" i="7"/>
  <c r="B272" i="7"/>
  <c r="E273" i="7"/>
  <c r="B273" i="7"/>
  <c r="E275" i="7"/>
  <c r="B275" i="7"/>
  <c r="E276" i="7"/>
  <c r="B276" i="7"/>
  <c r="C243" i="7"/>
  <c r="E209" i="7"/>
  <c r="B209" i="7"/>
  <c r="E210" i="7"/>
  <c r="B210" i="7"/>
  <c r="E211" i="7"/>
  <c r="B211" i="7"/>
  <c r="E212" i="7"/>
  <c r="B212" i="7"/>
  <c r="E213" i="7"/>
  <c r="B213" i="7"/>
  <c r="E215" i="7"/>
  <c r="B215" i="7"/>
  <c r="E216" i="7"/>
  <c r="B216" i="7"/>
  <c r="E217" i="7"/>
  <c r="B217" i="7"/>
  <c r="E220" i="7"/>
  <c r="B220" i="7"/>
  <c r="E221" i="7"/>
  <c r="B221" i="7"/>
  <c r="E222" i="7"/>
  <c r="B222" i="7"/>
  <c r="E223" i="7"/>
  <c r="B223" i="7"/>
  <c r="E224" i="7"/>
  <c r="B224" i="7"/>
  <c r="E225" i="7"/>
  <c r="B225" i="7"/>
  <c r="E227" i="7"/>
  <c r="B227" i="7"/>
  <c r="E228" i="7"/>
  <c r="B228" i="7"/>
  <c r="E229" i="7"/>
  <c r="B229" i="7"/>
  <c r="E230" i="7"/>
  <c r="B230" i="7"/>
  <c r="E232" i="7"/>
  <c r="B232" i="7"/>
  <c r="E235" i="7"/>
  <c r="B235" i="7"/>
  <c r="E236" i="7"/>
  <c r="B236" i="7"/>
  <c r="E237" i="7"/>
  <c r="B237" i="7"/>
  <c r="E238" i="7"/>
  <c r="B238" i="7"/>
  <c r="E239" i="7"/>
  <c r="B239" i="7"/>
  <c r="E240" i="7"/>
  <c r="B240" i="7"/>
  <c r="C208" i="7"/>
  <c r="E174" i="7"/>
  <c r="B174" i="7"/>
  <c r="E175" i="7"/>
  <c r="B175" i="7"/>
  <c r="E176" i="7"/>
  <c r="B176" i="7"/>
  <c r="E177" i="7"/>
  <c r="B177" i="7"/>
  <c r="E178" i="7"/>
  <c r="B178" i="7"/>
  <c r="E179" i="7"/>
  <c r="B179" i="7"/>
  <c r="E180" i="7"/>
  <c r="B180" i="7"/>
  <c r="E181" i="7"/>
  <c r="B181" i="7"/>
  <c r="E182" i="7"/>
  <c r="B182" i="7"/>
  <c r="E183" i="7"/>
  <c r="B183" i="7"/>
  <c r="E184" i="7"/>
  <c r="B184" i="7"/>
  <c r="E185" i="7"/>
  <c r="B185" i="7"/>
  <c r="E186" i="7"/>
  <c r="B186" i="7"/>
  <c r="E187" i="7"/>
  <c r="B187" i="7"/>
  <c r="E188" i="7"/>
  <c r="B188" i="7"/>
  <c r="E189" i="7"/>
  <c r="B189" i="7"/>
  <c r="E190" i="7"/>
  <c r="B190" i="7"/>
  <c r="E191" i="7"/>
  <c r="B191" i="7"/>
  <c r="E192" i="7"/>
  <c r="B192" i="7"/>
  <c r="E193" i="7"/>
  <c r="B193" i="7"/>
  <c r="E194" i="7"/>
  <c r="B194" i="7"/>
  <c r="E195" i="7"/>
  <c r="B195" i="7"/>
  <c r="E196" i="7"/>
  <c r="B196" i="7"/>
  <c r="E197" i="7"/>
  <c r="B197" i="7"/>
  <c r="E198" i="7"/>
  <c r="B198" i="7"/>
  <c r="E199" i="7"/>
  <c r="B199" i="7"/>
  <c r="E202" i="7"/>
  <c r="B202" i="7"/>
  <c r="E203" i="7"/>
  <c r="B203" i="7"/>
  <c r="E204" i="7"/>
  <c r="B204" i="7"/>
  <c r="E205" i="7"/>
  <c r="B205" i="7"/>
  <c r="E206" i="7"/>
  <c r="B206" i="7"/>
  <c r="C173" i="7"/>
  <c r="E139" i="7"/>
  <c r="B139" i="7"/>
  <c r="E140" i="7"/>
  <c r="B140" i="7"/>
  <c r="E141" i="7"/>
  <c r="B141" i="7"/>
  <c r="E142" i="7"/>
  <c r="B142" i="7"/>
  <c r="E143" i="7"/>
  <c r="B143" i="7"/>
  <c r="E144" i="7"/>
  <c r="B144" i="7"/>
  <c r="E145" i="7"/>
  <c r="B145" i="7"/>
  <c r="E146" i="7"/>
  <c r="B146" i="7"/>
  <c r="E147" i="7"/>
  <c r="B147" i="7"/>
  <c r="E148" i="7"/>
  <c r="B148" i="7"/>
  <c r="E149" i="7"/>
  <c r="B149" i="7"/>
  <c r="E150" i="7"/>
  <c r="B150" i="7"/>
  <c r="E151" i="7"/>
  <c r="B151" i="7"/>
  <c r="E152" i="7"/>
  <c r="B152" i="7"/>
  <c r="E153" i="7"/>
  <c r="B153" i="7"/>
  <c r="E154" i="7"/>
  <c r="B154" i="7"/>
  <c r="E155" i="7"/>
  <c r="B155" i="7"/>
  <c r="E156" i="7"/>
  <c r="B156" i="7"/>
  <c r="E157" i="7"/>
  <c r="B157" i="7"/>
  <c r="E158" i="7"/>
  <c r="B158" i="7"/>
  <c r="E159" i="7"/>
  <c r="B159" i="7"/>
  <c r="E160" i="7"/>
  <c r="B160" i="7"/>
  <c r="E161" i="7"/>
  <c r="B161" i="7"/>
  <c r="E162" i="7"/>
  <c r="B162" i="7"/>
  <c r="E163" i="7"/>
  <c r="B163" i="7"/>
  <c r="E164" i="7"/>
  <c r="B164" i="7"/>
  <c r="E165" i="7"/>
  <c r="B165" i="7"/>
  <c r="E166" i="7"/>
  <c r="B166" i="7"/>
  <c r="E167" i="7"/>
  <c r="B167" i="7"/>
  <c r="E168" i="7"/>
  <c r="B168" i="7"/>
  <c r="E169" i="7"/>
  <c r="B169" i="7"/>
  <c r="E170" i="7"/>
  <c r="B170" i="7"/>
  <c r="E171" i="7"/>
  <c r="B171" i="7"/>
  <c r="C138" i="7"/>
  <c r="E104" i="7"/>
  <c r="B104" i="7"/>
  <c r="E105" i="7"/>
  <c r="B105" i="7"/>
  <c r="E106" i="7"/>
  <c r="B106" i="7"/>
  <c r="E107" i="7"/>
  <c r="B107" i="7"/>
  <c r="E108" i="7"/>
  <c r="B108" i="7"/>
  <c r="E109" i="7"/>
  <c r="B109" i="7"/>
  <c r="E110" i="7"/>
  <c r="B110" i="7"/>
  <c r="E111" i="7"/>
  <c r="B111" i="7"/>
  <c r="E112" i="7"/>
  <c r="B112" i="7"/>
  <c r="E113" i="7"/>
  <c r="B113" i="7"/>
  <c r="E114" i="7"/>
  <c r="B114" i="7"/>
  <c r="E115" i="7"/>
  <c r="B115" i="7"/>
  <c r="E116" i="7"/>
  <c r="B116" i="7"/>
  <c r="E117" i="7"/>
  <c r="B117" i="7"/>
  <c r="E118" i="7"/>
  <c r="B118" i="7"/>
  <c r="E119" i="7"/>
  <c r="B119" i="7"/>
  <c r="E120" i="7"/>
  <c r="B120" i="7"/>
  <c r="E121" i="7"/>
  <c r="B121" i="7"/>
  <c r="E122" i="7"/>
  <c r="B122" i="7"/>
  <c r="E123" i="7"/>
  <c r="B123" i="7"/>
  <c r="E124" i="7"/>
  <c r="B124" i="7"/>
  <c r="E125" i="7"/>
  <c r="B125" i="7"/>
  <c r="E126" i="7"/>
  <c r="B126" i="7"/>
  <c r="E127" i="7"/>
  <c r="B127" i="7"/>
  <c r="E128" i="7"/>
  <c r="B128" i="7"/>
  <c r="E129" i="7"/>
  <c r="B129" i="7"/>
  <c r="E130" i="7"/>
  <c r="B130" i="7"/>
  <c r="E131" i="7"/>
  <c r="B131" i="7"/>
  <c r="E132" i="7"/>
  <c r="B132" i="7"/>
  <c r="E133" i="7"/>
  <c r="B133" i="7"/>
  <c r="E134" i="7"/>
  <c r="B134" i="7"/>
  <c r="E135" i="7"/>
  <c r="B135" i="7"/>
  <c r="E136" i="7"/>
  <c r="B136" i="7"/>
  <c r="C103" i="7"/>
  <c r="E69" i="7"/>
  <c r="B69" i="7"/>
  <c r="E70" i="7"/>
  <c r="B70" i="7"/>
  <c r="E71" i="7"/>
  <c r="B71" i="7"/>
  <c r="E72" i="7"/>
  <c r="B72" i="7"/>
  <c r="E73" i="7"/>
  <c r="B73" i="7"/>
  <c r="E74" i="7"/>
  <c r="B74" i="7"/>
  <c r="E75" i="7"/>
  <c r="B75" i="7"/>
  <c r="E76" i="7"/>
  <c r="B76" i="7"/>
  <c r="E77" i="7"/>
  <c r="B77" i="7"/>
  <c r="E78" i="7"/>
  <c r="B78" i="7"/>
  <c r="E79" i="7"/>
  <c r="B79" i="7"/>
  <c r="E80" i="7"/>
  <c r="B80" i="7"/>
  <c r="E81" i="7"/>
  <c r="B81" i="7"/>
  <c r="E82" i="7"/>
  <c r="B82" i="7"/>
  <c r="E83" i="7"/>
  <c r="B83" i="7"/>
  <c r="E84" i="7"/>
  <c r="B84" i="7"/>
  <c r="E85" i="7"/>
  <c r="B85" i="7"/>
  <c r="E86" i="7"/>
  <c r="B86" i="7"/>
  <c r="E87" i="7"/>
  <c r="B87" i="7"/>
  <c r="E88" i="7"/>
  <c r="B88" i="7"/>
  <c r="E89" i="7"/>
  <c r="B89" i="7"/>
  <c r="E90" i="7"/>
  <c r="B90" i="7"/>
  <c r="E91" i="7"/>
  <c r="B91" i="7"/>
  <c r="E92" i="7"/>
  <c r="B92" i="7"/>
  <c r="E93" i="7"/>
  <c r="B93" i="7"/>
  <c r="E94" i="7"/>
  <c r="B94" i="7"/>
  <c r="E95" i="7"/>
  <c r="B95" i="7"/>
  <c r="E96" i="7"/>
  <c r="B96" i="7"/>
  <c r="E97" i="7"/>
  <c r="B97" i="7"/>
  <c r="E98" i="7"/>
  <c r="B98" i="7"/>
  <c r="E99" i="7"/>
  <c r="B99" i="7"/>
  <c r="E100" i="7"/>
  <c r="B100" i="7"/>
  <c r="E101" i="7"/>
  <c r="B101" i="7"/>
  <c r="C68" i="7"/>
  <c r="E34" i="7"/>
  <c r="B34" i="7"/>
  <c r="E35" i="7"/>
  <c r="B35" i="7"/>
  <c r="E36" i="7"/>
  <c r="B36" i="7"/>
  <c r="E37" i="7"/>
  <c r="B37" i="7"/>
  <c r="E38" i="7"/>
  <c r="B38" i="7"/>
  <c r="E39" i="7"/>
  <c r="B39" i="7"/>
  <c r="E40" i="7"/>
  <c r="B40" i="7"/>
  <c r="E41" i="7"/>
  <c r="B41" i="7"/>
  <c r="E42" i="7"/>
  <c r="B42" i="7"/>
  <c r="E43" i="7"/>
  <c r="B43" i="7"/>
  <c r="E44" i="7"/>
  <c r="B44" i="7"/>
  <c r="E45" i="7"/>
  <c r="B45" i="7"/>
  <c r="E46" i="7"/>
  <c r="B46" i="7"/>
  <c r="E47" i="7"/>
  <c r="B47" i="7"/>
  <c r="E48" i="7"/>
  <c r="B48" i="7"/>
  <c r="E49" i="7"/>
  <c r="B49" i="7"/>
  <c r="E50" i="7"/>
  <c r="B50" i="7"/>
  <c r="E51" i="7"/>
  <c r="B51" i="7"/>
  <c r="E52" i="7"/>
  <c r="B52" i="7"/>
  <c r="E53" i="7"/>
  <c r="B53" i="7"/>
  <c r="E54" i="7"/>
  <c r="B54" i="7"/>
  <c r="E55" i="7"/>
  <c r="B55" i="7"/>
  <c r="E56" i="7"/>
  <c r="B56" i="7"/>
  <c r="E57" i="7"/>
  <c r="B57" i="7"/>
  <c r="E58" i="7"/>
  <c r="B58" i="7"/>
  <c r="E59" i="7"/>
  <c r="B59" i="7"/>
  <c r="E60" i="7"/>
  <c r="B60" i="7"/>
  <c r="E61" i="7"/>
  <c r="B61" i="7"/>
  <c r="E62" i="7"/>
  <c r="B62" i="7"/>
  <c r="E63" i="7"/>
  <c r="B63" i="7"/>
  <c r="E64" i="7"/>
  <c r="B64" i="7"/>
  <c r="E65" i="7"/>
  <c r="B65" i="7"/>
  <c r="E66" i="7"/>
  <c r="B66" i="7"/>
  <c r="C33" i="7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Q15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E235" i="4"/>
  <c r="F235" i="4"/>
  <c r="G235" i="4"/>
  <c r="P15" i="4"/>
  <c r="D235" i="4"/>
  <c r="O15" i="4"/>
  <c r="K235" i="4"/>
  <c r="L235" i="4"/>
  <c r="M235" i="4"/>
  <c r="R15" i="4"/>
  <c r="E193" i="4"/>
  <c r="F193" i="4"/>
  <c r="E172" i="4"/>
  <c r="F172" i="4"/>
  <c r="E151" i="4"/>
  <c r="F151" i="4"/>
  <c r="E130" i="4"/>
  <c r="F130" i="4"/>
  <c r="D62" i="4"/>
  <c r="F67" i="4"/>
  <c r="G322" i="12"/>
  <c r="G321" i="12"/>
  <c r="G320" i="12"/>
  <c r="G319" i="12"/>
  <c r="F322" i="12"/>
  <c r="F321" i="12"/>
  <c r="F320" i="12"/>
  <c r="F319" i="12"/>
  <c r="E322" i="12"/>
  <c r="E320" i="12"/>
  <c r="E321" i="12"/>
  <c r="E319" i="12"/>
  <c r="E114" i="12"/>
  <c r="E113" i="12"/>
  <c r="E112" i="12"/>
  <c r="E40" i="12"/>
  <c r="E39" i="12"/>
  <c r="E77" i="12"/>
  <c r="E76" i="12"/>
  <c r="D76" i="12"/>
  <c r="D77" i="12"/>
  <c r="E75" i="12"/>
  <c r="E38" i="12"/>
  <c r="E111" i="12"/>
  <c r="E80" i="12"/>
  <c r="E81" i="12"/>
  <c r="E82" i="12"/>
  <c r="E83" i="12"/>
  <c r="E84" i="12"/>
  <c r="E85" i="12"/>
  <c r="E86" i="12"/>
  <c r="E87" i="12"/>
  <c r="E88" i="12"/>
  <c r="E89" i="12"/>
  <c r="E90" i="12"/>
  <c r="E91" i="12"/>
  <c r="E92" i="12"/>
  <c r="E93" i="12"/>
  <c r="E94" i="12"/>
  <c r="E95" i="12"/>
  <c r="E96" i="12"/>
  <c r="E97" i="12"/>
  <c r="E98" i="12"/>
  <c r="E99" i="12"/>
  <c r="E100" i="12"/>
  <c r="E101" i="12"/>
  <c r="E102" i="12"/>
  <c r="E103" i="12"/>
  <c r="E104" i="12"/>
  <c r="E105" i="12"/>
  <c r="E106" i="12"/>
  <c r="E107" i="12"/>
  <c r="E108" i="12"/>
  <c r="E109" i="12"/>
  <c r="E110" i="12"/>
  <c r="E79" i="12"/>
  <c r="E74" i="12"/>
  <c r="E73" i="12"/>
  <c r="E72" i="12"/>
  <c r="E71" i="12"/>
  <c r="E70" i="12"/>
  <c r="E69" i="12"/>
  <c r="E68" i="12"/>
  <c r="E67" i="12"/>
  <c r="E66" i="12"/>
  <c r="E65" i="12"/>
  <c r="E64" i="12"/>
  <c r="E63" i="12"/>
  <c r="E62" i="12"/>
  <c r="E61" i="12"/>
  <c r="E60" i="12"/>
  <c r="E59" i="12"/>
  <c r="E58" i="12"/>
  <c r="E57" i="12"/>
  <c r="E56" i="12"/>
  <c r="E55" i="12"/>
  <c r="E54" i="12"/>
  <c r="E53" i="12"/>
  <c r="E52" i="12"/>
  <c r="E51" i="12"/>
  <c r="E50" i="12"/>
  <c r="E49" i="12"/>
  <c r="E48" i="12"/>
  <c r="E47" i="12"/>
  <c r="E46" i="12"/>
  <c r="E45" i="12"/>
  <c r="E44" i="12"/>
  <c r="E43" i="12"/>
  <c r="E42" i="12"/>
  <c r="E37" i="12"/>
  <c r="E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5" i="12"/>
  <c r="J80" i="12"/>
  <c r="J81" i="12"/>
  <c r="J82" i="12"/>
  <c r="J83" i="12"/>
  <c r="J84" i="12"/>
  <c r="J85" i="12"/>
  <c r="J86" i="12"/>
  <c r="J87" i="12"/>
  <c r="J88" i="12"/>
  <c r="J89" i="12"/>
  <c r="J90" i="12"/>
  <c r="J91" i="12"/>
  <c r="J92" i="12"/>
  <c r="J93" i="12"/>
  <c r="J94" i="12"/>
  <c r="J95" i="12"/>
  <c r="J96" i="12"/>
  <c r="J97" i="12"/>
  <c r="J98" i="12"/>
  <c r="J99" i="12"/>
  <c r="J100" i="12"/>
  <c r="J101" i="12"/>
  <c r="J102" i="12"/>
  <c r="J103" i="12"/>
  <c r="J104" i="12"/>
  <c r="J105" i="12"/>
  <c r="J106" i="12"/>
  <c r="J107" i="12"/>
  <c r="J108" i="12"/>
  <c r="J109" i="12"/>
  <c r="J110" i="12"/>
  <c r="J111" i="12"/>
  <c r="J79" i="12"/>
  <c r="J43" i="12"/>
  <c r="J44" i="12"/>
  <c r="J45" i="12"/>
  <c r="J46" i="12"/>
  <c r="J47" i="12"/>
  <c r="J48" i="12"/>
  <c r="J49" i="12"/>
  <c r="J50" i="12"/>
  <c r="J51" i="12"/>
  <c r="J52" i="12"/>
  <c r="J53" i="12"/>
  <c r="J54" i="12"/>
  <c r="J55" i="12"/>
  <c r="J56" i="12"/>
  <c r="J57" i="12"/>
  <c r="J58" i="12"/>
  <c r="J59" i="12"/>
  <c r="J60" i="12"/>
  <c r="J61" i="12"/>
  <c r="J62" i="12"/>
  <c r="J63" i="12"/>
  <c r="J64" i="12"/>
  <c r="J65" i="12"/>
  <c r="J66" i="12"/>
  <c r="J67" i="12"/>
  <c r="J68" i="12"/>
  <c r="J69" i="12"/>
  <c r="J70" i="12"/>
  <c r="J71" i="12"/>
  <c r="J72" i="12"/>
  <c r="J73" i="12"/>
  <c r="J74" i="12"/>
  <c r="J42" i="12"/>
  <c r="J6" i="12"/>
  <c r="J7" i="12"/>
  <c r="J8" i="12"/>
  <c r="J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J29" i="12"/>
  <c r="J30" i="12"/>
  <c r="J31" i="12"/>
  <c r="J32" i="12"/>
  <c r="J33" i="12"/>
  <c r="J34" i="12"/>
  <c r="J35" i="12"/>
  <c r="J36" i="12"/>
  <c r="J37" i="12"/>
  <c r="J5" i="12"/>
  <c r="D39" i="12"/>
  <c r="D40" i="12"/>
  <c r="D38" i="12"/>
  <c r="D75" i="12"/>
  <c r="D113" i="12"/>
  <c r="D114" i="12"/>
  <c r="D112" i="12"/>
  <c r="D253" i="12"/>
  <c r="E253" i="12"/>
  <c r="F252" i="12"/>
  <c r="D255" i="12"/>
  <c r="E255" i="12"/>
  <c r="F253" i="12"/>
  <c r="D257" i="12"/>
  <c r="E257" i="12"/>
  <c r="F254" i="12"/>
  <c r="D259" i="12"/>
  <c r="E259" i="12"/>
  <c r="F255" i="12"/>
  <c r="D261" i="12"/>
  <c r="E261" i="12"/>
  <c r="F256" i="12"/>
  <c r="D263" i="12"/>
  <c r="E263" i="12"/>
  <c r="F257" i="12"/>
  <c r="D265" i="12"/>
  <c r="E265" i="12"/>
  <c r="F258" i="12"/>
  <c r="D267" i="12"/>
  <c r="E267" i="12"/>
  <c r="F259" i="12"/>
  <c r="D269" i="12"/>
  <c r="E269" i="12"/>
  <c r="F260" i="12"/>
  <c r="D271" i="12"/>
  <c r="E271" i="12"/>
  <c r="F261" i="12"/>
  <c r="D273" i="12"/>
  <c r="E273" i="12"/>
  <c r="F262" i="12"/>
  <c r="D275" i="12"/>
  <c r="E275" i="12"/>
  <c r="F263" i="12"/>
  <c r="D277" i="12"/>
  <c r="E277" i="12"/>
  <c r="F264" i="12"/>
  <c r="D279" i="12"/>
  <c r="E279" i="12"/>
  <c r="F265" i="12"/>
  <c r="D281" i="12"/>
  <c r="E281" i="12"/>
  <c r="F266" i="12"/>
  <c r="D283" i="12"/>
  <c r="E283" i="12"/>
  <c r="F267" i="12"/>
  <c r="D285" i="12"/>
  <c r="E285" i="12"/>
  <c r="F268" i="12"/>
  <c r="D287" i="12"/>
  <c r="E287" i="12"/>
  <c r="F269" i="12"/>
  <c r="D289" i="12"/>
  <c r="E289" i="12"/>
  <c r="F270" i="12"/>
  <c r="D291" i="12"/>
  <c r="E291" i="12"/>
  <c r="F271" i="12"/>
  <c r="D293" i="12"/>
  <c r="E293" i="12"/>
  <c r="F272" i="12"/>
  <c r="D295" i="12"/>
  <c r="E295" i="12"/>
  <c r="F273" i="12"/>
  <c r="D297" i="12"/>
  <c r="E297" i="12"/>
  <c r="F274" i="12"/>
  <c r="D299" i="12"/>
  <c r="E299" i="12"/>
  <c r="F275" i="12"/>
  <c r="D301" i="12"/>
  <c r="E301" i="12"/>
  <c r="F276" i="12"/>
  <c r="D303" i="12"/>
  <c r="E303" i="12"/>
  <c r="F277" i="12"/>
  <c r="D305" i="12"/>
  <c r="E305" i="12"/>
  <c r="F278" i="12"/>
  <c r="D307" i="12"/>
  <c r="E307" i="12"/>
  <c r="F279" i="12"/>
  <c r="D309" i="12"/>
  <c r="E309" i="12"/>
  <c r="F280" i="12"/>
  <c r="D311" i="12"/>
  <c r="E311" i="12"/>
  <c r="F281" i="12"/>
  <c r="D313" i="12"/>
  <c r="E313" i="12"/>
  <c r="F282" i="12"/>
  <c r="D315" i="12"/>
  <c r="E315" i="12"/>
  <c r="F283" i="12"/>
  <c r="D251" i="12"/>
  <c r="E251" i="12"/>
  <c r="F251" i="12"/>
  <c r="D190" i="12"/>
  <c r="E190" i="12"/>
  <c r="F187" i="12"/>
  <c r="D192" i="12"/>
  <c r="E192" i="12"/>
  <c r="F188" i="12"/>
  <c r="D194" i="12"/>
  <c r="E194" i="12"/>
  <c r="F189" i="12"/>
  <c r="D196" i="12"/>
  <c r="E196" i="12"/>
  <c r="F190" i="12"/>
  <c r="D198" i="12"/>
  <c r="E198" i="12"/>
  <c r="F191" i="12"/>
  <c r="D200" i="12"/>
  <c r="E200" i="12"/>
  <c r="F192" i="12"/>
  <c r="D202" i="12"/>
  <c r="E202" i="12"/>
  <c r="F193" i="12"/>
  <c r="D204" i="12"/>
  <c r="E204" i="12"/>
  <c r="F194" i="12"/>
  <c r="D206" i="12"/>
  <c r="E206" i="12"/>
  <c r="F195" i="12"/>
  <c r="D208" i="12"/>
  <c r="E208" i="12"/>
  <c r="F196" i="12"/>
  <c r="D210" i="12"/>
  <c r="E210" i="12"/>
  <c r="F197" i="12"/>
  <c r="D212" i="12"/>
  <c r="E212" i="12"/>
  <c r="F198" i="12"/>
  <c r="D214" i="12"/>
  <c r="E214" i="12"/>
  <c r="F199" i="12"/>
  <c r="D216" i="12"/>
  <c r="E216" i="12"/>
  <c r="F200" i="12"/>
  <c r="D218" i="12"/>
  <c r="E218" i="12"/>
  <c r="F201" i="12"/>
  <c r="D220" i="12"/>
  <c r="E220" i="12"/>
  <c r="F202" i="12"/>
  <c r="D222" i="12"/>
  <c r="E222" i="12"/>
  <c r="F203" i="12"/>
  <c r="D224" i="12"/>
  <c r="E224" i="12"/>
  <c r="F204" i="12"/>
  <c r="D226" i="12"/>
  <c r="E226" i="12"/>
  <c r="F205" i="12"/>
  <c r="D228" i="12"/>
  <c r="E228" i="12"/>
  <c r="F206" i="12"/>
  <c r="D230" i="12"/>
  <c r="E230" i="12"/>
  <c r="F207" i="12"/>
  <c r="D232" i="12"/>
  <c r="E232" i="12"/>
  <c r="F208" i="12"/>
  <c r="D234" i="12"/>
  <c r="E234" i="12"/>
  <c r="F209" i="12"/>
  <c r="D236" i="12"/>
  <c r="E236" i="12"/>
  <c r="F210" i="12"/>
  <c r="D238" i="12"/>
  <c r="E238" i="12"/>
  <c r="F211" i="12"/>
  <c r="D240" i="12"/>
  <c r="E240" i="12"/>
  <c r="F212" i="12"/>
  <c r="D242" i="12"/>
  <c r="E242" i="12"/>
  <c r="F213" i="12"/>
  <c r="D244" i="12"/>
  <c r="E244" i="12"/>
  <c r="F214" i="12"/>
  <c r="D246" i="12"/>
  <c r="E246" i="12"/>
  <c r="F215" i="12"/>
  <c r="D248" i="12"/>
  <c r="E248" i="12"/>
  <c r="F216" i="12"/>
  <c r="D186" i="12"/>
  <c r="E186" i="12"/>
  <c r="F185" i="12"/>
  <c r="D188" i="12"/>
  <c r="E188" i="12"/>
  <c r="F186" i="12"/>
  <c r="D184" i="12"/>
  <c r="E184" i="12"/>
  <c r="F184" i="12"/>
  <c r="D119" i="12"/>
  <c r="E119" i="12"/>
  <c r="F118" i="12"/>
  <c r="D121" i="12"/>
  <c r="E121" i="12"/>
  <c r="F119" i="12"/>
  <c r="D123" i="12"/>
  <c r="E123" i="12"/>
  <c r="F120" i="12"/>
  <c r="D125" i="12"/>
  <c r="E125" i="12"/>
  <c r="F121" i="12"/>
  <c r="D127" i="12"/>
  <c r="E127" i="12"/>
  <c r="F122" i="12"/>
  <c r="D129" i="12"/>
  <c r="E129" i="12"/>
  <c r="F123" i="12"/>
  <c r="D131" i="12"/>
  <c r="E131" i="12"/>
  <c r="F124" i="12"/>
  <c r="D133" i="12"/>
  <c r="E133" i="12"/>
  <c r="F125" i="12"/>
  <c r="D135" i="12"/>
  <c r="E135" i="12"/>
  <c r="F126" i="12"/>
  <c r="D137" i="12"/>
  <c r="E137" i="12"/>
  <c r="F127" i="12"/>
  <c r="D139" i="12"/>
  <c r="E139" i="12"/>
  <c r="F128" i="12"/>
  <c r="D141" i="12"/>
  <c r="E141" i="12"/>
  <c r="F129" i="12"/>
  <c r="D143" i="12"/>
  <c r="E143" i="12"/>
  <c r="F130" i="12"/>
  <c r="D145" i="12"/>
  <c r="E145" i="12"/>
  <c r="F131" i="12"/>
  <c r="D147" i="12"/>
  <c r="E147" i="12"/>
  <c r="F132" i="12"/>
  <c r="D149" i="12"/>
  <c r="E149" i="12"/>
  <c r="F133" i="12"/>
  <c r="D151" i="12"/>
  <c r="E151" i="12"/>
  <c r="F134" i="12"/>
  <c r="D153" i="12"/>
  <c r="E153" i="12"/>
  <c r="F135" i="12"/>
  <c r="D155" i="12"/>
  <c r="E155" i="12"/>
  <c r="F136" i="12"/>
  <c r="D157" i="12"/>
  <c r="E157" i="12"/>
  <c r="F137" i="12"/>
  <c r="D159" i="12"/>
  <c r="E159" i="12"/>
  <c r="F138" i="12"/>
  <c r="D161" i="12"/>
  <c r="E161" i="12"/>
  <c r="F139" i="12"/>
  <c r="D163" i="12"/>
  <c r="E163" i="12"/>
  <c r="F140" i="12"/>
  <c r="D165" i="12"/>
  <c r="E165" i="12"/>
  <c r="F141" i="12"/>
  <c r="D167" i="12"/>
  <c r="E167" i="12"/>
  <c r="F142" i="12"/>
  <c r="D169" i="12"/>
  <c r="E169" i="12"/>
  <c r="F143" i="12"/>
  <c r="D171" i="12"/>
  <c r="E171" i="12"/>
  <c r="F144" i="12"/>
  <c r="D173" i="12"/>
  <c r="E173" i="12"/>
  <c r="F145" i="12"/>
  <c r="D175" i="12"/>
  <c r="E175" i="12"/>
  <c r="F146" i="12"/>
  <c r="D177" i="12"/>
  <c r="E177" i="12"/>
  <c r="F147" i="12"/>
  <c r="D179" i="12"/>
  <c r="E179" i="12"/>
  <c r="F148" i="12"/>
  <c r="D181" i="12"/>
  <c r="E181" i="12"/>
  <c r="F149" i="12"/>
  <c r="D117" i="12"/>
  <c r="E117" i="12"/>
  <c r="F117" i="12"/>
  <c r="D314" i="12"/>
  <c r="E314" i="12"/>
  <c r="D312" i="12"/>
  <c r="E312" i="12"/>
  <c r="D310" i="12"/>
  <c r="E310" i="12"/>
  <c r="D308" i="12"/>
  <c r="E308" i="12"/>
  <c r="D306" i="12"/>
  <c r="E306" i="12"/>
  <c r="D304" i="12"/>
  <c r="E304" i="12"/>
  <c r="D302" i="12"/>
  <c r="E302" i="12"/>
  <c r="D300" i="12"/>
  <c r="E300" i="12"/>
  <c r="D298" i="12"/>
  <c r="E298" i="12"/>
  <c r="D288" i="12"/>
  <c r="E288" i="12"/>
  <c r="D286" i="12"/>
  <c r="E286" i="12"/>
  <c r="D284" i="12"/>
  <c r="E284" i="12"/>
  <c r="D282" i="12"/>
  <c r="E282" i="12"/>
  <c r="D280" i="12"/>
  <c r="E280" i="12"/>
  <c r="D278" i="12"/>
  <c r="E278" i="12"/>
  <c r="D276" i="12"/>
  <c r="E276" i="12"/>
  <c r="D274" i="12"/>
  <c r="E274" i="12"/>
  <c r="D270" i="12"/>
  <c r="E270" i="12"/>
  <c r="D268" i="12"/>
  <c r="E268" i="12"/>
  <c r="D264" i="12"/>
  <c r="E264" i="12"/>
  <c r="D262" i="12"/>
  <c r="E262" i="12"/>
  <c r="D260" i="12"/>
  <c r="E260" i="12"/>
  <c r="D258" i="12"/>
  <c r="E258" i="12"/>
  <c r="D256" i="12"/>
  <c r="E256" i="12"/>
  <c r="D254" i="12"/>
  <c r="E254" i="12"/>
  <c r="D252" i="12"/>
  <c r="E252" i="12"/>
  <c r="D250" i="12"/>
  <c r="E250" i="12"/>
  <c r="D249" i="12"/>
  <c r="E249" i="12"/>
  <c r="D247" i="12"/>
  <c r="E247" i="12"/>
  <c r="D245" i="12"/>
  <c r="E245" i="12"/>
  <c r="D243" i="12"/>
  <c r="E243" i="12"/>
  <c r="D241" i="12"/>
  <c r="E241" i="12"/>
  <c r="D239" i="12"/>
  <c r="E239" i="12"/>
  <c r="D237" i="12"/>
  <c r="E237" i="12"/>
  <c r="D235" i="12"/>
  <c r="E235" i="12"/>
  <c r="D233" i="12"/>
  <c r="E233" i="12"/>
  <c r="D231" i="12"/>
  <c r="E231" i="12"/>
  <c r="D229" i="12"/>
  <c r="E229" i="12"/>
  <c r="D227" i="12"/>
  <c r="E227" i="12"/>
  <c r="D225" i="12"/>
  <c r="E225" i="12"/>
  <c r="D223" i="12"/>
  <c r="E223" i="12"/>
  <c r="D221" i="12"/>
  <c r="E221" i="12"/>
  <c r="D219" i="12"/>
  <c r="E219" i="12"/>
  <c r="D217" i="12"/>
  <c r="E217" i="12"/>
  <c r="D215" i="12"/>
  <c r="E215" i="12"/>
  <c r="D213" i="12"/>
  <c r="E213" i="12"/>
  <c r="D211" i="12"/>
  <c r="E211" i="12"/>
  <c r="D209" i="12"/>
  <c r="E209" i="12"/>
  <c r="D207" i="12"/>
  <c r="E207" i="12"/>
  <c r="D205" i="12"/>
  <c r="E205" i="12"/>
  <c r="D203" i="12"/>
  <c r="E203" i="12"/>
  <c r="D201" i="12"/>
  <c r="E201" i="12"/>
  <c r="D199" i="12"/>
  <c r="E199" i="12"/>
  <c r="D197" i="12"/>
  <c r="E197" i="12"/>
  <c r="D195" i="12"/>
  <c r="E195" i="12"/>
  <c r="D193" i="12"/>
  <c r="E193" i="12"/>
  <c r="D191" i="12"/>
  <c r="E191" i="12"/>
  <c r="D189" i="12"/>
  <c r="E189" i="12"/>
  <c r="D187" i="12"/>
  <c r="E187" i="12"/>
  <c r="D185" i="12"/>
  <c r="E185" i="12"/>
  <c r="D183" i="12"/>
  <c r="E183" i="12"/>
  <c r="D182" i="12"/>
  <c r="E182" i="12"/>
  <c r="D180" i="12"/>
  <c r="E180" i="12"/>
  <c r="D178" i="12"/>
  <c r="E178" i="12"/>
  <c r="D176" i="12"/>
  <c r="E176" i="12"/>
  <c r="D174" i="12"/>
  <c r="E174" i="12"/>
  <c r="D172" i="12"/>
  <c r="E172" i="12"/>
  <c r="D170" i="12"/>
  <c r="E170" i="12"/>
  <c r="D168" i="12"/>
  <c r="E168" i="12"/>
  <c r="D166" i="12"/>
  <c r="E166" i="12"/>
  <c r="D164" i="12"/>
  <c r="E164" i="12"/>
  <c r="D162" i="12"/>
  <c r="E162" i="12"/>
  <c r="D160" i="12"/>
  <c r="E160" i="12"/>
  <c r="D158" i="12"/>
  <c r="E158" i="12"/>
  <c r="D156" i="12"/>
  <c r="E156" i="12"/>
  <c r="D154" i="12"/>
  <c r="E154" i="12"/>
  <c r="D152" i="12"/>
  <c r="E152" i="12"/>
  <c r="D150" i="12"/>
  <c r="E150" i="12"/>
  <c r="D148" i="12"/>
  <c r="E148" i="12"/>
  <c r="D146" i="12"/>
  <c r="E146" i="12"/>
  <c r="D144" i="12"/>
  <c r="E144" i="12"/>
  <c r="D142" i="12"/>
  <c r="E142" i="12"/>
  <c r="D140" i="12"/>
  <c r="E140" i="12"/>
  <c r="D138" i="12"/>
  <c r="E138" i="12"/>
  <c r="D136" i="12"/>
  <c r="E136" i="12"/>
  <c r="D134" i="12"/>
  <c r="E134" i="12"/>
  <c r="D132" i="12"/>
  <c r="E132" i="12"/>
  <c r="D130" i="12"/>
  <c r="E130" i="12"/>
  <c r="D128" i="12"/>
  <c r="E128" i="12"/>
  <c r="D126" i="12"/>
  <c r="E126" i="12"/>
  <c r="D124" i="12"/>
  <c r="E124" i="12"/>
  <c r="D122" i="12"/>
  <c r="E122" i="12"/>
  <c r="D120" i="12"/>
  <c r="E120" i="12"/>
  <c r="K79" i="12"/>
  <c r="K80" i="12"/>
  <c r="K81" i="12"/>
  <c r="K82" i="12"/>
  <c r="K83" i="12"/>
  <c r="K84" i="12"/>
  <c r="K85" i="12"/>
  <c r="K86" i="12"/>
  <c r="K87" i="12"/>
  <c r="K88" i="12"/>
  <c r="K89" i="12"/>
  <c r="K90" i="12"/>
  <c r="K91" i="12"/>
  <c r="K92" i="12"/>
  <c r="K93" i="12"/>
  <c r="K94" i="12"/>
  <c r="K95" i="12"/>
  <c r="K96" i="12"/>
  <c r="K97" i="12"/>
  <c r="K98" i="12"/>
  <c r="K99" i="12"/>
  <c r="K100" i="12"/>
  <c r="K101" i="12"/>
  <c r="K102" i="12"/>
  <c r="K103" i="12"/>
  <c r="K104" i="12"/>
  <c r="K105" i="12"/>
  <c r="K106" i="12"/>
  <c r="K107" i="12"/>
  <c r="K108" i="12"/>
  <c r="K109" i="12"/>
  <c r="K110" i="12"/>
  <c r="K111" i="12"/>
  <c r="K113" i="12"/>
  <c r="K114" i="12"/>
  <c r="L79" i="12"/>
  <c r="L81" i="12"/>
  <c r="L82" i="12"/>
  <c r="L83" i="12"/>
  <c r="L84" i="12"/>
  <c r="L86" i="12"/>
  <c r="L87" i="12"/>
  <c r="L88" i="12"/>
  <c r="L89" i="12"/>
  <c r="L91" i="12"/>
  <c r="L92" i="12"/>
  <c r="L93" i="12"/>
  <c r="L94" i="12"/>
  <c r="L95" i="12"/>
  <c r="L96" i="12"/>
  <c r="L97" i="12"/>
  <c r="L98" i="12"/>
  <c r="L99" i="12"/>
  <c r="L100" i="12"/>
  <c r="L101" i="12"/>
  <c r="L102" i="12"/>
  <c r="L103" i="12"/>
  <c r="L104" i="12"/>
  <c r="L106" i="12"/>
  <c r="L107" i="12"/>
  <c r="L108" i="12"/>
  <c r="L109" i="12"/>
  <c r="L110" i="12"/>
  <c r="L111" i="12"/>
  <c r="J113" i="12"/>
  <c r="J114" i="12"/>
  <c r="I79" i="12"/>
  <c r="I80" i="12"/>
  <c r="I81" i="12"/>
  <c r="I82" i="12"/>
  <c r="I83" i="12"/>
  <c r="I84" i="12"/>
  <c r="I85" i="12"/>
  <c r="I86" i="12"/>
  <c r="I87" i="12"/>
  <c r="I88" i="12"/>
  <c r="I89" i="12"/>
  <c r="I90" i="12"/>
  <c r="I91" i="12"/>
  <c r="I92" i="12"/>
  <c r="I93" i="12"/>
  <c r="I94" i="12"/>
  <c r="I95" i="12"/>
  <c r="I96" i="12"/>
  <c r="I97" i="12"/>
  <c r="I98" i="12"/>
  <c r="I99" i="12"/>
  <c r="I100" i="12"/>
  <c r="I101" i="12"/>
  <c r="I102" i="12"/>
  <c r="I103" i="12"/>
  <c r="I104" i="12"/>
  <c r="I105" i="12"/>
  <c r="I106" i="12"/>
  <c r="I107" i="12"/>
  <c r="I108" i="12"/>
  <c r="I109" i="12"/>
  <c r="I110" i="12"/>
  <c r="I111" i="12"/>
  <c r="I113" i="12"/>
  <c r="I114" i="12"/>
  <c r="K112" i="12"/>
  <c r="J112" i="12"/>
  <c r="I11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55" i="12"/>
  <c r="I56" i="12"/>
  <c r="I57" i="12"/>
  <c r="I58" i="12"/>
  <c r="I59" i="12"/>
  <c r="I60" i="12"/>
  <c r="I61" i="12"/>
  <c r="I62" i="12"/>
  <c r="I63" i="12"/>
  <c r="I64" i="12"/>
  <c r="I65" i="12"/>
  <c r="I66" i="12"/>
  <c r="I67" i="12"/>
  <c r="I68" i="12"/>
  <c r="I69" i="12"/>
  <c r="I70" i="12"/>
  <c r="I71" i="12"/>
  <c r="I72" i="12"/>
  <c r="I73" i="12"/>
  <c r="I74" i="12"/>
  <c r="I42" i="12"/>
  <c r="K42" i="12"/>
  <c r="K43" i="12"/>
  <c r="K44" i="12"/>
  <c r="K45" i="12"/>
  <c r="K46" i="12"/>
  <c r="K47" i="12"/>
  <c r="K48" i="12"/>
  <c r="K49" i="12"/>
  <c r="K50" i="12"/>
  <c r="K51" i="12"/>
  <c r="K52" i="12"/>
  <c r="K53" i="12"/>
  <c r="K54" i="12"/>
  <c r="K55" i="12"/>
  <c r="K56" i="12"/>
  <c r="K57" i="12"/>
  <c r="K58" i="12"/>
  <c r="K59" i="12"/>
  <c r="K60" i="12"/>
  <c r="K62" i="12"/>
  <c r="K63" i="12"/>
  <c r="K64" i="12"/>
  <c r="K65" i="12"/>
  <c r="K66" i="12"/>
  <c r="K67" i="12"/>
  <c r="K68" i="12"/>
  <c r="K69" i="12"/>
  <c r="K70" i="12"/>
  <c r="K71" i="12"/>
  <c r="K72" i="12"/>
  <c r="K73" i="12"/>
  <c r="K74" i="12"/>
  <c r="K61" i="12"/>
  <c r="K76" i="12"/>
  <c r="K77" i="12"/>
  <c r="L42" i="12"/>
  <c r="L43" i="12"/>
  <c r="L44" i="12"/>
  <c r="L46" i="12"/>
  <c r="L47" i="12"/>
  <c r="L48" i="12"/>
  <c r="L49" i="12"/>
  <c r="L50" i="12"/>
  <c r="L52" i="12"/>
  <c r="L55" i="12"/>
  <c r="L56" i="12"/>
  <c r="L58" i="12"/>
  <c r="L59" i="12"/>
  <c r="L60" i="12"/>
  <c r="L63" i="12"/>
  <c r="L66" i="12"/>
  <c r="L69" i="12"/>
  <c r="L70" i="12"/>
  <c r="L71" i="12"/>
  <c r="L73" i="12"/>
  <c r="L74" i="12"/>
  <c r="L61" i="12"/>
  <c r="J76" i="12"/>
  <c r="J77" i="12"/>
  <c r="I76" i="12"/>
  <c r="I77" i="12"/>
  <c r="K75" i="12"/>
  <c r="J75" i="12"/>
  <c r="I75" i="12"/>
  <c r="K5" i="12"/>
  <c r="K6" i="12"/>
  <c r="L6" i="12"/>
  <c r="K7" i="12"/>
  <c r="L7" i="12"/>
  <c r="K8" i="12"/>
  <c r="L8" i="12"/>
  <c r="K9" i="12"/>
  <c r="L9" i="12"/>
  <c r="K10" i="12"/>
  <c r="L10" i="12"/>
  <c r="K11" i="12"/>
  <c r="L11" i="12"/>
  <c r="K12" i="12"/>
  <c r="K13" i="12"/>
  <c r="K14" i="12"/>
  <c r="L14" i="12"/>
  <c r="K15" i="12"/>
  <c r="L15" i="12"/>
  <c r="K16" i="12"/>
  <c r="L16" i="12"/>
  <c r="K17" i="12"/>
  <c r="L17" i="12"/>
  <c r="K18" i="12"/>
  <c r="L18" i="12"/>
  <c r="K19" i="12"/>
  <c r="L19" i="12"/>
  <c r="K20" i="12"/>
  <c r="L20" i="12"/>
  <c r="K21" i="12"/>
  <c r="K22" i="12"/>
  <c r="L22" i="12"/>
  <c r="K23" i="12"/>
  <c r="L23" i="12"/>
  <c r="K24" i="12"/>
  <c r="L24" i="12"/>
  <c r="K25" i="12"/>
  <c r="L25" i="12"/>
  <c r="K26" i="12"/>
  <c r="L26" i="12"/>
  <c r="K27" i="12"/>
  <c r="L27" i="12"/>
  <c r="K28" i="12"/>
  <c r="L28" i="12"/>
  <c r="K29" i="12"/>
  <c r="L29" i="12"/>
  <c r="K30" i="12"/>
  <c r="L30" i="12"/>
  <c r="K31" i="12"/>
  <c r="L31" i="12"/>
  <c r="K32" i="12"/>
  <c r="L32" i="12"/>
  <c r="K33" i="12"/>
  <c r="L33" i="12"/>
  <c r="K34" i="12"/>
  <c r="L34" i="12"/>
  <c r="K35" i="12"/>
  <c r="L35" i="12"/>
  <c r="K36" i="12"/>
  <c r="L36" i="12"/>
  <c r="K37" i="12"/>
  <c r="J39" i="12"/>
  <c r="K39" i="12"/>
  <c r="I5" i="12"/>
  <c r="I6" i="12"/>
  <c r="I7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9" i="12"/>
  <c r="K38" i="12"/>
  <c r="J38" i="12"/>
  <c r="I40" i="12"/>
  <c r="I38" i="12"/>
  <c r="J40" i="12"/>
  <c r="K40" i="12"/>
  <c r="L62" i="12"/>
  <c r="L64" i="12"/>
  <c r="L65" i="12"/>
  <c r="L67" i="12"/>
  <c r="L68" i="12"/>
  <c r="L72" i="12"/>
  <c r="L80" i="12"/>
  <c r="L85" i="12"/>
  <c r="L90" i="12"/>
  <c r="L105" i="12"/>
  <c r="L5" i="12"/>
  <c r="L12" i="12"/>
  <c r="L13" i="12"/>
  <c r="L21" i="12"/>
  <c r="L37" i="12"/>
  <c r="L45" i="12"/>
  <c r="L51" i="12"/>
  <c r="L53" i="12"/>
  <c r="L54" i="12"/>
  <c r="L57" i="12"/>
  <c r="C13" i="10"/>
  <c r="D13" i="10"/>
  <c r="E13" i="10"/>
  <c r="I13" i="10"/>
  <c r="J13" i="10"/>
  <c r="K13" i="10"/>
  <c r="Y38" i="10"/>
  <c r="Z38" i="10"/>
  <c r="AA38" i="10"/>
  <c r="AB38" i="10"/>
  <c r="AC38" i="10"/>
  <c r="AD38" i="10"/>
  <c r="O39" i="10"/>
  <c r="P39" i="10"/>
  <c r="Q39" i="10"/>
  <c r="R39" i="10"/>
  <c r="S39" i="10"/>
  <c r="T39" i="10"/>
  <c r="Y39" i="10"/>
  <c r="Z39" i="10"/>
  <c r="AA39" i="10"/>
  <c r="Y40" i="10"/>
  <c r="Z40" i="10"/>
  <c r="AA40" i="10"/>
  <c r="Y41" i="10"/>
  <c r="Z41" i="10"/>
  <c r="AA41" i="10"/>
  <c r="Y42" i="10"/>
  <c r="Z42" i="10"/>
  <c r="AA42" i="10"/>
  <c r="Y43" i="10"/>
  <c r="Z43" i="10"/>
  <c r="AA43" i="10"/>
  <c r="Y44" i="10"/>
  <c r="Z44" i="10"/>
  <c r="AA44" i="10"/>
  <c r="C15" i="10"/>
  <c r="C17" i="10"/>
  <c r="D15" i="10"/>
  <c r="D17" i="10"/>
  <c r="G15" i="10"/>
  <c r="G17" i="10"/>
  <c r="D18" i="10"/>
  <c r="G11" i="10"/>
  <c r="D19" i="10"/>
  <c r="E15" i="10"/>
  <c r="E17" i="10"/>
  <c r="H15" i="10"/>
  <c r="H17" i="10"/>
  <c r="E18" i="10"/>
  <c r="H11" i="10"/>
  <c r="E19" i="10"/>
  <c r="F15" i="10"/>
  <c r="F17" i="10"/>
  <c r="C18" i="10"/>
  <c r="F11" i="10"/>
  <c r="C19" i="10"/>
  <c r="I11" i="10"/>
  <c r="J11" i="10"/>
  <c r="K11" i="10"/>
  <c r="C11" i="10"/>
  <c r="D11" i="10"/>
  <c r="E11" i="10"/>
  <c r="D12" i="10"/>
  <c r="E12" i="10"/>
  <c r="C12" i="10"/>
  <c r="D68" i="7"/>
  <c r="D6" i="7"/>
  <c r="E6" i="7"/>
  <c r="B68" i="7"/>
  <c r="F6" i="7"/>
  <c r="G6" i="7"/>
  <c r="D103" i="7"/>
  <c r="D7" i="7"/>
  <c r="E7" i="7"/>
  <c r="B103" i="7"/>
  <c r="F7" i="7"/>
  <c r="G7" i="7"/>
  <c r="D138" i="7"/>
  <c r="D8" i="7"/>
  <c r="E8" i="7"/>
  <c r="B138" i="7"/>
  <c r="F8" i="7"/>
  <c r="G8" i="7"/>
  <c r="D173" i="7"/>
  <c r="D9" i="7"/>
  <c r="E9" i="7"/>
  <c r="B173" i="7"/>
  <c r="F9" i="7"/>
  <c r="G9" i="7"/>
  <c r="D208" i="7"/>
  <c r="D10" i="7"/>
  <c r="E10" i="7"/>
  <c r="B208" i="7"/>
  <c r="F10" i="7"/>
  <c r="G10" i="7"/>
  <c r="D243" i="7"/>
  <c r="D11" i="7"/>
  <c r="E11" i="7"/>
  <c r="B243" i="7"/>
  <c r="F11" i="7"/>
  <c r="G11" i="7"/>
  <c r="D278" i="7"/>
  <c r="D12" i="7"/>
  <c r="E12" i="7"/>
  <c r="B278" i="7"/>
  <c r="F12" i="7"/>
  <c r="G12" i="7"/>
  <c r="D313" i="7"/>
  <c r="D13" i="7"/>
  <c r="E13" i="7"/>
  <c r="B313" i="7"/>
  <c r="F13" i="7"/>
  <c r="G13" i="7"/>
  <c r="D348" i="7"/>
  <c r="D14" i="7"/>
  <c r="E14" i="7"/>
  <c r="B348" i="7"/>
  <c r="F14" i="7"/>
  <c r="G14" i="7"/>
  <c r="D383" i="7"/>
  <c r="D15" i="7"/>
  <c r="E15" i="7"/>
  <c r="B383" i="7"/>
  <c r="F15" i="7"/>
  <c r="G15" i="7"/>
  <c r="D418" i="7"/>
  <c r="D16" i="7"/>
  <c r="E16" i="7"/>
  <c r="B418" i="7"/>
  <c r="F16" i="7"/>
  <c r="G16" i="7"/>
  <c r="D453" i="7"/>
  <c r="D17" i="7"/>
  <c r="E17" i="7"/>
  <c r="B453" i="7"/>
  <c r="F17" i="7"/>
  <c r="G17" i="7"/>
  <c r="D488" i="7"/>
  <c r="D18" i="7"/>
  <c r="E18" i="7"/>
  <c r="B488" i="7"/>
  <c r="F18" i="7"/>
  <c r="G18" i="7"/>
  <c r="D523" i="7"/>
  <c r="D19" i="7"/>
  <c r="E19" i="7"/>
  <c r="B523" i="7"/>
  <c r="F19" i="7"/>
  <c r="G19" i="7"/>
  <c r="D33" i="7"/>
  <c r="D5" i="7"/>
  <c r="E5" i="7"/>
  <c r="B33" i="7"/>
  <c r="F5" i="7"/>
  <c r="G5" i="7"/>
  <c r="E524" i="7"/>
  <c r="E526" i="7"/>
  <c r="E527" i="7"/>
  <c r="E528" i="7"/>
  <c r="E529" i="7"/>
  <c r="E530" i="7"/>
  <c r="E531" i="7"/>
  <c r="E533" i="7"/>
  <c r="E534" i="7"/>
  <c r="E535" i="7"/>
  <c r="E536" i="7"/>
  <c r="E537" i="7"/>
  <c r="E538" i="7"/>
  <c r="E539" i="7"/>
  <c r="E540" i="7"/>
  <c r="E542" i="7"/>
  <c r="E544" i="7"/>
  <c r="E545" i="7"/>
  <c r="E547" i="7"/>
  <c r="E549" i="7"/>
  <c r="E550" i="7"/>
  <c r="E551" i="7"/>
  <c r="E552" i="7"/>
  <c r="E553" i="7"/>
  <c r="E554" i="7"/>
  <c r="E555" i="7"/>
  <c r="E489" i="7"/>
  <c r="E490" i="7"/>
  <c r="E491" i="7"/>
  <c r="E493" i="7"/>
  <c r="E494" i="7"/>
  <c r="E495" i="7"/>
  <c r="E496" i="7"/>
  <c r="E497" i="7"/>
  <c r="E499" i="7"/>
  <c r="E500" i="7"/>
  <c r="E503" i="7"/>
  <c r="E504" i="7"/>
  <c r="E505" i="7"/>
  <c r="E507" i="7"/>
  <c r="E508" i="7"/>
  <c r="E509" i="7"/>
  <c r="E511" i="7"/>
  <c r="E512" i="7"/>
  <c r="E513" i="7"/>
  <c r="E514" i="7"/>
  <c r="E515" i="7"/>
  <c r="E516" i="7"/>
  <c r="E517" i="7"/>
  <c r="E518" i="7"/>
  <c r="E520" i="7"/>
  <c r="E521" i="7"/>
  <c r="E456" i="7"/>
  <c r="E457" i="7"/>
  <c r="E458" i="7"/>
  <c r="E459" i="7"/>
  <c r="E461" i="7"/>
  <c r="E462" i="7"/>
  <c r="E464" i="7"/>
  <c r="E466" i="7"/>
  <c r="E467" i="7"/>
  <c r="E471" i="7"/>
  <c r="E476" i="7"/>
  <c r="E477" i="7"/>
  <c r="E478" i="7"/>
  <c r="E479" i="7"/>
  <c r="E480" i="7"/>
  <c r="E482" i="7"/>
  <c r="E484" i="7"/>
  <c r="E486" i="7"/>
  <c r="E419" i="7"/>
  <c r="E420" i="7"/>
  <c r="E426" i="7"/>
  <c r="E428" i="7"/>
  <c r="E429" i="7"/>
  <c r="E431" i="7"/>
  <c r="E432" i="7"/>
  <c r="E436" i="7"/>
  <c r="E438" i="7"/>
  <c r="E441" i="7"/>
  <c r="E442" i="7"/>
  <c r="E443" i="7"/>
  <c r="E444" i="7"/>
  <c r="E445" i="7"/>
  <c r="E448" i="7"/>
  <c r="E449" i="7"/>
  <c r="E384" i="7"/>
  <c r="E385" i="7"/>
  <c r="E389" i="7"/>
  <c r="E390" i="7"/>
  <c r="E391" i="7"/>
  <c r="E394" i="7"/>
  <c r="E397" i="7"/>
  <c r="E398" i="7"/>
  <c r="E399" i="7"/>
  <c r="E400" i="7"/>
  <c r="E401" i="7"/>
  <c r="E402" i="7"/>
  <c r="E403" i="7"/>
  <c r="E404" i="7"/>
  <c r="E406" i="7"/>
  <c r="E411" i="7"/>
  <c r="E412" i="7"/>
  <c r="E414" i="7"/>
  <c r="E415" i="7"/>
  <c r="E416" i="7"/>
  <c r="E350" i="7"/>
  <c r="E351" i="7"/>
  <c r="E352" i="7"/>
  <c r="E355" i="7"/>
  <c r="E358" i="7"/>
  <c r="E359" i="7"/>
  <c r="E362" i="7"/>
  <c r="E364" i="7"/>
  <c r="E365" i="7"/>
  <c r="E371" i="7"/>
  <c r="E378" i="7"/>
  <c r="E379" i="7"/>
  <c r="E381" i="7"/>
  <c r="E315" i="7"/>
  <c r="E318" i="7"/>
  <c r="E323" i="7"/>
  <c r="E325" i="7"/>
  <c r="E326" i="7"/>
  <c r="E330" i="7"/>
  <c r="E331" i="7"/>
  <c r="E333" i="7"/>
  <c r="E335" i="7"/>
  <c r="E337" i="7"/>
  <c r="E339" i="7"/>
  <c r="E342" i="7"/>
  <c r="E345" i="7"/>
  <c r="E346" i="7"/>
  <c r="E280" i="7"/>
  <c r="E281" i="7"/>
  <c r="E283" i="7"/>
  <c r="E289" i="7"/>
  <c r="E292" i="7"/>
  <c r="E295" i="7"/>
  <c r="E304" i="7"/>
  <c r="E307" i="7"/>
  <c r="E308" i="7"/>
  <c r="E245" i="7"/>
  <c r="E249" i="7"/>
  <c r="E253" i="7"/>
  <c r="E254" i="7"/>
  <c r="E255" i="7"/>
  <c r="E259" i="7"/>
  <c r="E264" i="7"/>
  <c r="E268" i="7"/>
  <c r="E274" i="7"/>
  <c r="E214" i="7"/>
  <c r="E218" i="7"/>
  <c r="E219" i="7"/>
  <c r="E226" i="7"/>
  <c r="E231" i="7"/>
  <c r="E233" i="7"/>
  <c r="E234" i="7"/>
  <c r="E241" i="7"/>
  <c r="E200" i="7"/>
  <c r="E201" i="7"/>
  <c r="T5" i="4"/>
  <c r="V5" i="4"/>
  <c r="N15" i="4"/>
  <c r="N16" i="4"/>
  <c r="D67" i="4"/>
  <c r="Q3" i="4"/>
  <c r="O3" i="4"/>
  <c r="N17" i="4"/>
  <c r="N6" i="4"/>
  <c r="N7" i="4"/>
  <c r="N8" i="4"/>
  <c r="N9" i="4"/>
  <c r="N10" i="4"/>
  <c r="N11" i="4"/>
  <c r="N12" i="4"/>
  <c r="N13" i="4"/>
  <c r="N14" i="4"/>
  <c r="N5" i="4"/>
  <c r="D80" i="4"/>
  <c r="D88" i="4"/>
  <c r="D174" i="4"/>
  <c r="D175" i="4"/>
  <c r="D176" i="4"/>
  <c r="D177" i="4"/>
  <c r="D178" i="4"/>
  <c r="D179" i="4"/>
  <c r="D180" i="4"/>
  <c r="D181" i="4"/>
  <c r="D182" i="4"/>
  <c r="D184" i="4"/>
  <c r="D185" i="4"/>
  <c r="D186" i="4"/>
  <c r="D187" i="4"/>
  <c r="D188" i="4"/>
  <c r="D189" i="4"/>
  <c r="D190" i="4"/>
  <c r="D191" i="4"/>
  <c r="D192" i="4"/>
  <c r="D173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52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10" i="4"/>
</calcChain>
</file>

<file path=xl/connections.xml><?xml version="1.0" encoding="utf-8"?>
<connections xmlns="http://schemas.openxmlformats.org/spreadsheetml/2006/main">
  <connection id="1" name="1.txt" type="6" refreshedVersion="0" background="1" saveData="1">
    <textPr fileType="mac" sourceFile="Macintosh HD:Users:asadeghi:Documents:GMU:DCD:output:runtimeControl:1.txt" space="1" consecutive="1">
      <textFields count="3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2.txt" type="6" refreshedVersion="0" background="1" saveData="1">
    <textPr fileType="mac" sourceFile="Macintosh HD:Users:asadeghi:Documents:GMU:DCD:output:runtimeControl:2.txt" space="1" consecutive="1" delimiter=":">
      <textFields count="16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execTime.log" type="6" refreshedVersion="0" background="1" saveData="1">
    <textPr fileType="mac" sourceFile="Macintosh HD:Users:asadeghi:Documents:GMU:DCD:output:runtimeControl:execTime.log" delimiter=":">
      <textFields count="2">
        <textField type="skip"/>
        <textField/>
      </textFields>
    </textPr>
  </connection>
  <connection id="4" name="scenario_off_runtime.txt" type="6" refreshedVersion="0" background="1" saveData="1">
    <textPr fileType="mac" sourceFile="Macintosh HD:Users:asadeghi:Documents:GMU:DCD:output:runtimeControl:scenario_off_runtime.txt" space="1" consecutive="1" delimiter=":">
      <textFields count="3">
        <textField type="skip"/>
        <textField type="skip"/>
        <textField/>
      </textFields>
    </textPr>
  </connection>
  <connection id="5" name="scenario_reachability_runtime.txt" type="6" refreshedVersion="0" background="1" saveData="1">
    <textPr fileType="mac" sourceFile="Macintosh HD:Users:asadeghi:Documents:GMU:DCD:output:runtimeControl:scenario_reachability_runtime.txt" space="1" consecutive="1">
      <textFields count="3">
        <textField type="skip"/>
        <textField type="skip"/>
        <textField/>
      </textFields>
    </textPr>
  </connection>
  <connection id="6" name="scenario_serenity-reachability.txt" type="6" refreshedVersion="0" background="1" saveData="1">
    <textPr fileType="mac" sourceFile="Macintosh HD:Users:asadeghi:Documents:GMU:DCD:output:runtimeControl:scenario_serenity-reachability.txt" space="1" consecutive="1">
      <textFields count="2">
        <textField/>
        <textField/>
      </textFields>
    </textPr>
  </connection>
  <connection id="7" name="scenario_serenity.txt" type="6" refreshedVersion="0" background="1" saveData="1">
    <textPr fileType="mac" sourceFile="Macintosh HD:Users:asadeghi:Documents:GMU:DCD:output:runtimeControl:scenario_serenity.txt" space="1" consecutive="1" delimiter=":">
      <textFields count="4">
        <textField type="skip"/>
        <textField/>
        <textField type="skip"/>
        <textField/>
      </textFields>
    </textPr>
  </connection>
  <connection id="8" name="scenario_serenity.txt1" type="6" refreshedVersion="0" background="1" saveData="1">
    <textPr fileType="mac" sourceFile="Macintosh HD:Users:asadeghi:Documents:GMU:DCD:output:runtimeControl:scenario_serenity.txt" space="1" consecutive="1" delimiter=":">
      <textFields count="8">
        <textField type="skip"/>
        <textField type="skip"/>
        <textField type="skip"/>
        <textField type="skip"/>
        <textField type="skip"/>
        <textField/>
        <textField type="skip"/>
        <textField/>
      </textFields>
    </textPr>
  </connection>
  <connection id="9" name="scenario_serenity.txt2" type="6" refreshedVersion="0" background="1" saveData="1">
    <textPr fileType="mac" sourceFile="Macintosh HD:Users:asadeghi:Documents:GMU:DCD:output:runtimeControl:scenario_serenity.txt" space="1" consecutive="1">
      <textFields count="3">
        <textField type="skip"/>
        <textField type="skip"/>
        <textField/>
      </textFields>
    </textPr>
  </connection>
  <connection id="10" name="scenario_serenity.txt3" type="6" refreshedVersion="0" background="1" saveData="1">
    <textPr fileType="mac" sourceFile="Macintosh HD:Users:asadeghi:Documents:GMU:DCD:output:runtimeControl:scenario_serenity.txt" delimiter=":">
      <textFields count="2">
        <textField type="skip"/>
        <textField/>
      </textFields>
    </textPr>
  </connection>
  <connection id="11" name="scenario_tranquility-reachability.txt" type="6" refreshedVersion="0" background="1" saveData="1">
    <textPr fileType="mac" sourceFile="Macintosh HD:Users:asadeghi:Documents:GMU:DCD:output:runtimeControl:scenario_tranquility-reachability.txt" delimiter="D">
      <textFields count="2">
        <textField/>
        <textField type="skip"/>
      </textFields>
    </textPr>
  </connection>
  <connection id="12" name="scenario_tranquility.txt" type="6" refreshedVersion="0" background="1" saveData="1">
    <textPr fileType="mac" sourceFile="Macintosh HD:Users:asadeghi:Documents:GMU:DCD:output:runtimeControl:scenario_tranquility.txt" space="1" consecutive="1" delimiter=":">
      <textFields count="4">
        <textField type="skip"/>
        <textField/>
        <textField type="skip"/>
        <textField/>
      </textFields>
    </textPr>
  </connection>
  <connection id="13" name="serenity.log" type="6" refreshedVersion="0" background="1" saveData="1">
    <textPr fileType="mac" sourceFile="Macintosh HD:Users:asadeghi:Documents:GMU:DCD:output:runtimeControl:serenity:serenity.log" space="1" consecutive="1" delimiter=":">
      <textFields count="4">
        <textField type="skip"/>
        <textField/>
        <textField type="skip"/>
        <textField/>
      </textFields>
    </textPr>
  </connection>
  <connection id="14" name="serenity.txt" type="6" refreshedVersion="0" background="1" saveData="1">
    <textPr fileType="mac" sourceFile="Macintosh HD:Users:asadeghi:Documents:GMU:DCD:output:runtimeControl:serenity:serenity.txt" space="1" consecutive="1" delimiter=":">
      <textFields count="4">
        <textField type="skip"/>
        <textField/>
        <textField type="skip"/>
        <textField/>
      </textFields>
    </textPr>
  </connection>
  <connection id="15" name="serenity.txt1" type="6" refreshedVersion="0" background="1" saveData="1">
    <textPr fileType="mac" sourceFile="Macintosh HD:Users:asadeghi:Documents:GMU:DCD:output:runtimeControl:serenity:serenity.txt" space="1" consecutive="1" delimiter=":">
      <textFields count="3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" name="serenity.txt2" type="6" refreshedVersion="0" background="1" saveData="1">
    <textPr fileType="mac" sourceFile="Macintosh HD:Users:asadeghi:Documents:GMU:DCD:output:runtimeControl:serenity:serenity.txt" delimiter="E">
      <textFields count="2">
        <textField/>
        <textField/>
      </textFields>
    </textPr>
  </connection>
  <connection id="17" name="tranquility.log" type="6" refreshedVersion="0" background="1" saveData="1">
    <textPr fileType="mac" sourceFile="Macintosh HD:Users:asadeghi:Documents:GMU:DCD:output:runtimeControl:tranquility:tranquility.log" space="1" consecutive="1" delimiter=":">
      <textFields count="4">
        <textField type="skip"/>
        <textField/>
        <textField type="skip"/>
        <textField/>
      </textFields>
    </textPr>
  </connection>
  <connection id="18" name="tranquility.log1" type="6" refreshedVersion="0" background="1" saveData="1">
    <textPr fileType="mac" sourceFile="Macintosh HD:Users:asadeghi:Documents:GMU:DCD:output:runtimeControl:tranquility:tranquility.log" space="1" consecutive="1" delimiter=":">
      <textFields count="4">
        <textField type="skip"/>
        <textField/>
        <textField type="skip"/>
        <textField/>
      </textFields>
    </textPr>
  </connection>
  <connection id="19" name="tranquility.log2" type="6" refreshedVersion="0" background="1" saveData="1">
    <textPr fileType="mac" sourceFile="Macintosh HD:Users:asadeghi:Documents:GMU:DCD:output:runtimeControl:tranquility:tranquility.log" space="1" consecutive="1" delimiter=":">
      <textFields count="4">
        <textField type="skip"/>
        <textField/>
        <textField type="skip"/>
        <textField/>
      </textFields>
    </textPr>
  </connection>
  <connection id="20" name="tranquility.log3" type="6" refreshedVersion="0" background="1" saveData="1">
    <textPr fileType="mac" sourceFile="Macintosh HD:Users:asadeghi:Documents:GMU:DCD:output:runtimeControl:tranquility:tranquility.log" space="1" consecutive="1" delimiter=":">
      <textFields count="4">
        <textField type="skip"/>
        <textField/>
        <textField type="skip"/>
        <textField/>
      </textFields>
    </textPr>
  </connection>
  <connection id="21" name="tranquility.txt" type="6" refreshedVersion="0" background="1" saveData="1">
    <textPr fileType="mac" sourceFile="Macintosh HD:Users:asadeghi:Documents:GMU:DCD:output:runtimeControl:tranquility:tranquility.txt" space="1" consecutive="1" delimiter=":">
      <textFields count="4">
        <textField type="skip"/>
        <textField/>
        <textField type="skip"/>
        <textField/>
      </textFields>
    </textPr>
  </connection>
  <connection id="22" name="tranquility.txt1" type="6" refreshedVersion="0" background="1" saveData="1">
    <textPr fileType="mac" sourceFile="Macintosh HD:Users:asadeghi:Documents:GMU:DCD:output:runtimeControl:tranquility:tranquility.txt" space="1" consecutive="1" delimiter=":">
      <textFields count="4">
        <textField type="skip"/>
        <textField/>
        <textField type="skip"/>
        <textField/>
      </textFields>
    </textPr>
  </connection>
</connections>
</file>

<file path=xl/sharedStrings.xml><?xml version="1.0" encoding="utf-8"?>
<sst xmlns="http://schemas.openxmlformats.org/spreadsheetml/2006/main" count="198" uniqueCount="77">
  <si>
    <t>of</t>
  </si>
  <si>
    <t>Tranquility</t>
  </si>
  <si>
    <t>Serenity</t>
  </si>
  <si>
    <t>analyzer</t>
  </si>
  <si>
    <t>advisor</t>
  </si>
  <si>
    <t>simulator</t>
  </si>
  <si>
    <t>lamda</t>
  </si>
  <si>
    <t>Strategy Analysis</t>
  </si>
  <si>
    <t>Deployment Advisor</t>
  </si>
  <si>
    <t>Resource Estimation</t>
  </si>
  <si>
    <t></t>
  </si>
  <si>
    <t xml:space="preserve"> </t>
  </si>
  <si>
    <t>lambda 1</t>
  </si>
  <si>
    <t>lambda 0.5</t>
  </si>
  <si>
    <t>lambda 0.4</t>
  </si>
  <si>
    <t>lambda 0.3</t>
  </si>
  <si>
    <t>lambda 0.2</t>
  </si>
  <si>
    <t>lambda 0.1</t>
  </si>
  <si>
    <t xml:space="preserve">lambda 0.09 </t>
  </si>
  <si>
    <t>lambda 0.08</t>
  </si>
  <si>
    <t>lambda 0.07</t>
  </si>
  <si>
    <t>lambda 0.06</t>
  </si>
  <si>
    <t>lambda 0.05</t>
  </si>
  <si>
    <t>lambda 0.04</t>
  </si>
  <si>
    <t>lambda 0.03</t>
  </si>
  <si>
    <t>lambda 0.02</t>
  </si>
  <si>
    <t>lambda 0.01</t>
  </si>
  <si>
    <t>20612:</t>
  </si>
  <si>
    <t>Aspect on</t>
  </si>
  <si>
    <t>Aspect off</t>
  </si>
  <si>
    <t>Static</t>
  </si>
  <si>
    <t>AVG</t>
  </si>
  <si>
    <t>Overhead</t>
  </si>
  <si>
    <t>STDV</t>
  </si>
  <si>
    <t>Size</t>
  </si>
  <si>
    <t>Conf 0.95</t>
  </si>
  <si>
    <t>Conf Interval</t>
  </si>
  <si>
    <t>STD</t>
  </si>
  <si>
    <t>Cnt</t>
  </si>
  <si>
    <t>CI</t>
  </si>
  <si>
    <t>CI_%</t>
  </si>
  <si>
    <t>CI_both</t>
  </si>
  <si>
    <t>Analyzer</t>
  </si>
  <si>
    <t>Advisor</t>
  </si>
  <si>
    <t>Simulator</t>
  </si>
  <si>
    <t>Req. Send</t>
  </si>
  <si>
    <t>Adaptation time</t>
  </si>
  <si>
    <t>Reachability</t>
  </si>
  <si>
    <t># threads</t>
  </si>
  <si>
    <t>sum of suspention</t>
  </si>
  <si>
    <t>Disruption</t>
  </si>
  <si>
    <t>95% Conf Int</t>
  </si>
  <si>
    <t>scenario analyzer</t>
  </si>
  <si>
    <t>ms</t>
  </si>
  <si>
    <t>Conf Int</t>
  </si>
  <si>
    <t>λ</t>
  </si>
  <si>
    <t># of concurrent users</t>
  </si>
  <si>
    <t>Avg thread suspension time</t>
  </si>
  <si>
    <t>Threads halt time</t>
  </si>
  <si>
    <t>Resume time (Adaptatoin)</t>
  </si>
  <si>
    <t>Sum of suspenstion time</t>
  </si>
  <si>
    <t># of concurrent threads</t>
  </si>
  <si>
    <t>Avg Suspension Time</t>
  </si>
  <si>
    <t>AVG/Conf Int</t>
  </si>
  <si>
    <t>Context Switch Overhead =</t>
  </si>
  <si>
    <t>x</t>
  </si>
  <si>
    <t>Scenario</t>
  </si>
  <si>
    <t>Serenity Evaluation Results</t>
  </si>
  <si>
    <t>Part I- Effect of Senarios</t>
  </si>
  <si>
    <t>Scenario Name</t>
  </si>
  <si>
    <t>Part II- Effect of Concurrency</t>
  </si>
  <si>
    <t>Part III- Performance &amp; Timing</t>
  </si>
  <si>
    <t>Average</t>
  </si>
  <si>
    <t>Conf. Int.</t>
  </si>
  <si>
    <t>Runtime Control</t>
  </si>
  <si>
    <t>Static Analysis</t>
  </si>
  <si>
    <t>Show Details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</si>
</sst>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00"/>
  </numFmts>
  <fonts count="2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Webdings"/>
      <family val="1"/>
      <charset val="2"/>
    </font>
    <font>
      <sz val="12"/>
      <color rgb="FF9C6500"/>
      <name val="Calibri"/>
      <family val="2"/>
      <scheme val="minor"/>
    </font>
    <font>
      <b/>
      <sz val="12"/>
      <color rgb="FFFA7D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b/>
      <sz val="12"/>
      <color rgb="FF3F3F3F"/>
      <name val="Calibri"/>
      <family val="2"/>
      <scheme val="minor"/>
    </font>
    <font>
      <sz val="12"/>
      <color rgb="FF000000"/>
      <name val="Webdings"/>
      <family val="1"/>
      <charset val="2"/>
    </font>
    <font>
      <b/>
      <sz val="14"/>
      <color rgb="FF9C6500"/>
      <name val="Calibri"/>
      <scheme val="minor"/>
    </font>
    <font>
      <sz val="14"/>
      <color theme="1"/>
      <name val="Calibri"/>
      <scheme val="minor"/>
    </font>
    <font>
      <b/>
      <sz val="14"/>
      <color rgb="FF3F3F3F"/>
      <name val="Calibri"/>
      <scheme val="minor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theme="6" tint="0.79998168889431442"/>
        <bgColor indexed="65"/>
      </patternFill>
    </fill>
    <fill>
      <patternFill patternType="solid">
        <fgColor rgb="FFC6EFCE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auto="1"/>
      </right>
      <top style="thin">
        <color rgb="FF3F3F3F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3F3F3F"/>
      </top>
      <bottom style="thin">
        <color auto="1"/>
      </bottom>
      <diagonal/>
    </border>
    <border>
      <left style="thin">
        <color rgb="FF3F3F3F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20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4" borderId="6" applyNumberFormat="0" applyAlignment="0" applyProtection="0"/>
    <xf numFmtId="0" fontId="1" fillId="6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3">
    <xf numFmtId="0" fontId="0" fillId="0" borderId="0" xfId="0"/>
    <xf numFmtId="9" fontId="0" fillId="0" borderId="0" xfId="69" applyFont="1"/>
    <xf numFmtId="0" fontId="0" fillId="2" borderId="0" xfId="0" applyFill="1"/>
    <xf numFmtId="0" fontId="6" fillId="2" borderId="0" xfId="0" applyFont="1" applyFill="1"/>
    <xf numFmtId="2" fontId="0" fillId="0" borderId="0" xfId="0" applyNumberFormat="1"/>
    <xf numFmtId="0" fontId="7" fillId="0" borderId="0" xfId="0" applyFont="1"/>
    <xf numFmtId="10" fontId="0" fillId="0" borderId="0" xfId="69" applyNumberFormat="1" applyFont="1"/>
    <xf numFmtId="1" fontId="0" fillId="0" borderId="0" xfId="0" applyNumberFormat="1"/>
    <xf numFmtId="164" fontId="0" fillId="0" borderId="0" xfId="69" applyNumberFormat="1" applyFont="1"/>
    <xf numFmtId="0" fontId="8" fillId="3" borderId="0" xfId="371"/>
    <xf numFmtId="0" fontId="9" fillId="4" borderId="3" xfId="372"/>
    <xf numFmtId="0" fontId="5" fillId="0" borderId="1" xfId="90"/>
    <xf numFmtId="0" fontId="0" fillId="0" borderId="0" xfId="0" applyAlignment="1"/>
    <xf numFmtId="0" fontId="5" fillId="0" borderId="1" xfId="90" applyAlignment="1">
      <alignment horizontal="center"/>
    </xf>
    <xf numFmtId="165" fontId="0" fillId="0" borderId="0" xfId="0" applyNumberFormat="1"/>
    <xf numFmtId="2" fontId="13" fillId="5" borderId="0" xfId="581" applyNumberFormat="1"/>
    <xf numFmtId="0" fontId="13" fillId="5" borderId="0" xfId="581"/>
    <xf numFmtId="0" fontId="12" fillId="0" borderId="1" xfId="580" applyBorder="1" applyAlignment="1">
      <alignment wrapText="1"/>
    </xf>
    <xf numFmtId="0" fontId="12" fillId="0" borderId="1" xfId="580" applyBorder="1" applyAlignment="1">
      <alignment vertical="center" wrapText="1"/>
    </xf>
    <xf numFmtId="0" fontId="13" fillId="7" borderId="0" xfId="0" applyFont="1" applyFill="1"/>
    <xf numFmtId="0" fontId="15" fillId="0" borderId="0" xfId="0" applyFont="1"/>
    <xf numFmtId="0" fontId="12" fillId="0" borderId="5" xfId="579"/>
    <xf numFmtId="0" fontId="12" fillId="0" borderId="5" xfId="579" applyAlignment="1"/>
    <xf numFmtId="0" fontId="5" fillId="0" borderId="0" xfId="90" applyBorder="1" applyAlignment="1">
      <alignment vertical="center"/>
    </xf>
    <xf numFmtId="0" fontId="5" fillId="0" borderId="1" xfId="90" applyAlignment="1">
      <alignment vertical="center"/>
    </xf>
    <xf numFmtId="0" fontId="16" fillId="3" borderId="0" xfId="371" applyFont="1"/>
    <xf numFmtId="0" fontId="14" fillId="4" borderId="6" xfId="582" applyAlignment="1"/>
    <xf numFmtId="0" fontId="14" fillId="4" borderId="6" xfId="582"/>
    <xf numFmtId="10" fontId="1" fillId="6" borderId="0" xfId="583" applyNumberFormat="1"/>
    <xf numFmtId="2" fontId="8" fillId="3" borderId="0" xfId="371" applyNumberFormat="1"/>
    <xf numFmtId="0" fontId="9" fillId="4" borderId="3" xfId="372" applyAlignment="1">
      <alignment horizontal="center" vertical="center"/>
    </xf>
    <xf numFmtId="0" fontId="0" fillId="8" borderId="0" xfId="0" applyFill="1"/>
    <xf numFmtId="0" fontId="17" fillId="8" borderId="0" xfId="0" applyFont="1" applyFill="1"/>
    <xf numFmtId="0" fontId="11" fillId="8" borderId="4" xfId="578" applyFill="1" applyAlignment="1">
      <alignment horizontal="left"/>
    </xf>
    <xf numFmtId="0" fontId="10" fillId="8" borderId="4" xfId="577" applyFill="1" applyBorder="1" applyAlignment="1">
      <alignment horizontal="center" vertical="center"/>
    </xf>
    <xf numFmtId="0" fontId="5" fillId="0" borderId="1" xfId="90" applyAlignment="1">
      <alignment horizontal="center"/>
    </xf>
    <xf numFmtId="0" fontId="14" fillId="4" borderId="6" xfId="582" applyAlignment="1">
      <alignment horizontal="center" vertical="center"/>
    </xf>
    <xf numFmtId="0" fontId="0" fillId="0" borderId="0" xfId="0" applyAlignment="1">
      <alignment horizontal="center"/>
    </xf>
    <xf numFmtId="0" fontId="5" fillId="0" borderId="1" xfId="90" applyAlignment="1">
      <alignment horizontal="center" vertical="center"/>
    </xf>
    <xf numFmtId="0" fontId="5" fillId="0" borderId="1" xfId="90" applyAlignment="1">
      <alignment horizontal="center" wrapText="1"/>
    </xf>
    <xf numFmtId="0" fontId="12" fillId="0" borderId="1" xfId="580" applyBorder="1" applyAlignment="1">
      <alignment horizontal="left" vertical="center" wrapText="1"/>
    </xf>
    <xf numFmtId="0" fontId="14" fillId="4" borderId="6" xfId="582" applyAlignment="1">
      <alignment horizontal="center"/>
    </xf>
    <xf numFmtId="0" fontId="0" fillId="0" borderId="0" xfId="0" applyAlignment="1">
      <alignment horizontal="center" wrapText="1"/>
    </xf>
    <xf numFmtId="0" fontId="17" fillId="9" borderId="10" xfId="0" applyFont="1" applyFill="1" applyBorder="1"/>
    <xf numFmtId="0" fontId="17" fillId="9" borderId="11" xfId="0" applyFont="1" applyFill="1" applyBorder="1"/>
    <xf numFmtId="0" fontId="17" fillId="9" borderId="12" xfId="0" applyFont="1" applyFill="1" applyBorder="1"/>
    <xf numFmtId="0" fontId="17" fillId="9" borderId="2" xfId="0" applyFont="1" applyFill="1" applyBorder="1"/>
    <xf numFmtId="10" fontId="0" fillId="9" borderId="10" xfId="0" applyNumberFormat="1" applyFill="1" applyBorder="1"/>
    <xf numFmtId="10" fontId="0" fillId="9" borderId="11" xfId="0" applyNumberFormat="1" applyFill="1" applyBorder="1"/>
    <xf numFmtId="10" fontId="0" fillId="9" borderId="12" xfId="0" applyNumberFormat="1" applyFill="1" applyBorder="1"/>
    <xf numFmtId="10" fontId="0" fillId="9" borderId="2" xfId="0" applyNumberFormat="1" applyFill="1" applyBorder="1"/>
    <xf numFmtId="2" fontId="0" fillId="9" borderId="12" xfId="0" applyNumberFormat="1" applyFill="1" applyBorder="1"/>
    <xf numFmtId="2" fontId="0" fillId="9" borderId="2" xfId="0" applyNumberFormat="1" applyFill="1" applyBorder="1"/>
    <xf numFmtId="0" fontId="18" fillId="10" borderId="6" xfId="582" applyFont="1" applyFill="1"/>
    <xf numFmtId="0" fontId="18" fillId="10" borderId="6" xfId="582" applyFont="1" applyFill="1" applyAlignment="1">
      <alignment horizontal="center" vertical="center"/>
    </xf>
    <xf numFmtId="0" fontId="18" fillId="10" borderId="7" xfId="582" applyFont="1" applyFill="1" applyBorder="1" applyAlignment="1">
      <alignment horizontal="center" vertical="center"/>
    </xf>
    <xf numFmtId="0" fontId="18" fillId="10" borderId="8" xfId="582" applyFont="1" applyFill="1" applyBorder="1" applyAlignment="1">
      <alignment horizontal="center" vertical="center"/>
    </xf>
    <xf numFmtId="0" fontId="18" fillId="10" borderId="9" xfId="582" applyFont="1" applyFill="1" applyBorder="1" applyAlignment="1">
      <alignment horizontal="center" vertical="center"/>
    </xf>
    <xf numFmtId="0" fontId="18" fillId="10" borderId="7" xfId="582" applyFont="1" applyFill="1" applyBorder="1" applyAlignment="1">
      <alignment horizontal="center"/>
    </xf>
    <xf numFmtId="0" fontId="18" fillId="10" borderId="9" xfId="582" applyFont="1" applyFill="1" applyBorder="1" applyAlignment="1">
      <alignment horizontal="center"/>
    </xf>
    <xf numFmtId="0" fontId="14" fillId="10" borderId="6" xfId="582" applyFill="1" applyAlignment="1">
      <alignment horizontal="center" wrapText="1"/>
    </xf>
    <xf numFmtId="0" fontId="14" fillId="10" borderId="6" xfId="582" applyFill="1"/>
    <xf numFmtId="0" fontId="14" fillId="10" borderId="6" xfId="582" applyFill="1" applyAlignment="1">
      <alignment horizontal="center"/>
    </xf>
  </cellXfs>
  <cellStyles count="620">
    <cellStyle name="20% - Accent3" xfId="583" builtinId="38"/>
    <cellStyle name="Calculation" xfId="372" builtinId="22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Good" xfId="581" builtinId="26"/>
    <cellStyle name="Heading 1" xfId="578" builtinId="16"/>
    <cellStyle name="Heading 2" xfId="90" builtinId="17"/>
    <cellStyle name="Heading 3" xfId="579" builtinId="18"/>
    <cellStyle name="Heading 4" xfId="580" builtinId="19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Neutral" xfId="371" builtinId="28"/>
    <cellStyle name="Normal" xfId="0" builtinId="0"/>
    <cellStyle name="Output" xfId="582" builtinId="21"/>
    <cellStyle name="Percent" xfId="69" builtinId="5"/>
    <cellStyle name="Title" xfId="577" builtinId="15"/>
  </cellStyles>
  <dxfs count="0"/>
  <tableStyles count="0" defaultTableStyle="TableStyleMedium9" defaultPivotStyle="PivotStyleMedium4"/>
  <colors>
    <mruColors>
      <color rgb="FFFF9400"/>
      <color rgb="FFA604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connections" Target="connections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Reachability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4343495524598"/>
          <c:y val="0.0434782608695652"/>
          <c:w val="0.849889292684568"/>
          <c:h val="0.82321619519782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Concurrency_Reachability!$T$5</c:f>
              <c:strCache>
                <c:ptCount val="1"/>
                <c:pt idx="0">
                  <c:v>Tranquility</c:v>
                </c:pt>
              </c:strCache>
            </c:strRef>
          </c:tx>
          <c:spPr>
            <a:ln>
              <a:solidFill>
                <a:srgbClr val="FF9400"/>
              </a:solidFill>
            </a:ln>
          </c:spPr>
          <c:marker>
            <c:symbol val="none"/>
          </c:marker>
          <c:xVal>
            <c:numRef>
              <c:f>Concurrency_Reachability!$S$7:$S$18</c:f>
              <c:numCache>
                <c:formatCode>General</c:formatCode>
                <c:ptCount val="12"/>
                <c:pt idx="0">
                  <c:v>1.0</c:v>
                </c:pt>
                <c:pt idx="1">
                  <c:v>0.5</c:v>
                </c:pt>
                <c:pt idx="2">
                  <c:v>0.4</c:v>
                </c:pt>
                <c:pt idx="3">
                  <c:v>0.3</c:v>
                </c:pt>
                <c:pt idx="4">
                  <c:v>0.2</c:v>
                </c:pt>
                <c:pt idx="5">
                  <c:v>0.1</c:v>
                </c:pt>
                <c:pt idx="6">
                  <c:v>0.09</c:v>
                </c:pt>
                <c:pt idx="7">
                  <c:v>0.08</c:v>
                </c:pt>
                <c:pt idx="8">
                  <c:v>0.07</c:v>
                </c:pt>
                <c:pt idx="9">
                  <c:v>0.06</c:v>
                </c:pt>
                <c:pt idx="10">
                  <c:v>0.02</c:v>
                </c:pt>
                <c:pt idx="11">
                  <c:v>0.01</c:v>
                </c:pt>
              </c:numCache>
            </c:numRef>
          </c:xVal>
          <c:yVal>
            <c:numRef>
              <c:f>Concurrency_Reachability!$T$7:$T$18</c:f>
              <c:numCache>
                <c:formatCode>General</c:formatCode>
                <c:ptCount val="12"/>
                <c:pt idx="4" formatCode="0.00">
                  <c:v>90.37688888888889</c:v>
                </c:pt>
                <c:pt idx="5" formatCode="0.00">
                  <c:v>54.98583870967742</c:v>
                </c:pt>
                <c:pt idx="6" formatCode="0.00">
                  <c:v>39.03510344827586</c:v>
                </c:pt>
                <c:pt idx="7" formatCode="0.00">
                  <c:v>34.14978787878788</c:v>
                </c:pt>
                <c:pt idx="8" formatCode="0.00">
                  <c:v>23.38287878787879</c:v>
                </c:pt>
                <c:pt idx="9" formatCode="0.00">
                  <c:v>23.47775</c:v>
                </c:pt>
                <c:pt idx="10" formatCode="0.00">
                  <c:v>9.15525</c:v>
                </c:pt>
                <c:pt idx="11" formatCode="0.00">
                  <c:v>3.9795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Concurrency_Reachability!$V$5</c:f>
              <c:strCache>
                <c:ptCount val="1"/>
                <c:pt idx="0">
                  <c:v>Serenity</c:v>
                </c:pt>
              </c:strCache>
            </c:strRef>
          </c:tx>
          <c:spPr>
            <a:ln>
              <a:solidFill>
                <a:srgbClr val="A60400"/>
              </a:solidFill>
              <a:prstDash val="sysDash"/>
            </a:ln>
          </c:spPr>
          <c:marker>
            <c:symbol val="none"/>
          </c:marker>
          <c:xVal>
            <c:numRef>
              <c:f>Concurrency_Reachability!$S$7:$S$18</c:f>
              <c:numCache>
                <c:formatCode>General</c:formatCode>
                <c:ptCount val="12"/>
                <c:pt idx="0">
                  <c:v>1.0</c:v>
                </c:pt>
                <c:pt idx="1">
                  <c:v>0.5</c:v>
                </c:pt>
                <c:pt idx="2">
                  <c:v>0.4</c:v>
                </c:pt>
                <c:pt idx="3">
                  <c:v>0.3</c:v>
                </c:pt>
                <c:pt idx="4">
                  <c:v>0.2</c:v>
                </c:pt>
                <c:pt idx="5">
                  <c:v>0.1</c:v>
                </c:pt>
                <c:pt idx="6">
                  <c:v>0.09</c:v>
                </c:pt>
                <c:pt idx="7">
                  <c:v>0.08</c:v>
                </c:pt>
                <c:pt idx="8">
                  <c:v>0.07</c:v>
                </c:pt>
                <c:pt idx="9">
                  <c:v>0.06</c:v>
                </c:pt>
                <c:pt idx="10">
                  <c:v>0.02</c:v>
                </c:pt>
                <c:pt idx="11">
                  <c:v>0.01</c:v>
                </c:pt>
              </c:numCache>
            </c:numRef>
          </c:xVal>
          <c:yVal>
            <c:numRef>
              <c:f>Concurrency_Reachability!$V$7:$V$18</c:f>
              <c:numCache>
                <c:formatCode>0.00</c:formatCode>
                <c:ptCount val="12"/>
                <c:pt idx="0">
                  <c:v>14.28565</c:v>
                </c:pt>
                <c:pt idx="1">
                  <c:v>10.7097</c:v>
                </c:pt>
                <c:pt idx="2">
                  <c:v>10.90645</c:v>
                </c:pt>
                <c:pt idx="3">
                  <c:v>8.70455</c:v>
                </c:pt>
                <c:pt idx="4">
                  <c:v>6.555899999999999</c:v>
                </c:pt>
                <c:pt idx="5">
                  <c:v>5.6436</c:v>
                </c:pt>
                <c:pt idx="6">
                  <c:v>4.555149999999999</c:v>
                </c:pt>
                <c:pt idx="7">
                  <c:v>5.9576</c:v>
                </c:pt>
                <c:pt idx="8">
                  <c:v>4.5488</c:v>
                </c:pt>
                <c:pt idx="9">
                  <c:v>5.0494</c:v>
                </c:pt>
                <c:pt idx="10">
                  <c:v>2.19575</c:v>
                </c:pt>
                <c:pt idx="11">
                  <c:v>3.33505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0729304"/>
        <c:axId val="2080953864"/>
      </c:scatterChart>
      <c:valAx>
        <c:axId val="2100729304"/>
        <c:scaling>
          <c:orientation val="minMax"/>
          <c:max val="1.0"/>
        </c:scaling>
        <c:delete val="0"/>
        <c:axPos val="b"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Poisson Parameter (</a:t>
                </a:r>
                <a:r>
                  <a:rPr lang="el-GR" sz="1600"/>
                  <a:t>λ</a:t>
                </a:r>
                <a:r>
                  <a:rPr lang="en-US" sz="1600"/>
                  <a:t>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 b="0"/>
            </a:pPr>
            <a:endParaRPr lang="en-US"/>
          </a:p>
        </c:txPr>
        <c:crossAx val="2080953864"/>
        <c:crosses val="autoZero"/>
        <c:crossBetween val="midCat"/>
      </c:valAx>
      <c:valAx>
        <c:axId val="2080953864"/>
        <c:scaling>
          <c:orientation val="minMax"/>
          <c:max val="90.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Wait</a:t>
                </a:r>
                <a:r>
                  <a:rPr lang="en-US" sz="1600" baseline="0"/>
                  <a:t>-to-Adapt time (sec)</a:t>
                </a:r>
                <a:endParaRPr lang="en-US" sz="160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 b="0"/>
            </a:pPr>
            <a:endParaRPr lang="en-US"/>
          </a:p>
        </c:txPr>
        <c:crossAx val="210072930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1918870718083"/>
          <c:y val="0.462436813453874"/>
          <c:w val="0.259143700787402"/>
          <c:h val="0.153387401574803"/>
        </c:manualLayout>
      </c:layout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Disruption</a:t>
            </a:r>
          </a:p>
        </c:rich>
      </c:tx>
      <c:layout>
        <c:manualLayout>
          <c:xMode val="edge"/>
          <c:yMode val="edge"/>
          <c:x val="0.424637761625951"/>
          <c:y val="0.046296296296296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9114341476546"/>
          <c:y val="0.0675294060464664"/>
          <c:w val="0.839064035264823"/>
          <c:h val="0.80244872168756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Concurrency_Disruption!$E$3</c:f>
              <c:strCache>
                <c:ptCount val="1"/>
                <c:pt idx="0">
                  <c:v>Tranquility</c:v>
                </c:pt>
              </c:strCache>
            </c:strRef>
          </c:tx>
          <c:spPr>
            <a:ln>
              <a:solidFill>
                <a:srgbClr val="FF9400"/>
              </a:solidFill>
              <a:prstDash val="solid"/>
            </a:ln>
          </c:spPr>
          <c:marker>
            <c:symbol val="none"/>
          </c:marker>
          <c:xVal>
            <c:numRef>
              <c:f>Concurrency_Disruption!$C$5:$C$19</c:f>
              <c:numCache>
                <c:formatCode>0.000</c:formatCode>
                <c:ptCount val="15"/>
                <c:pt idx="0">
                  <c:v>1.0</c:v>
                </c:pt>
                <c:pt idx="1">
                  <c:v>0.5</c:v>
                </c:pt>
                <c:pt idx="2">
                  <c:v>0.4</c:v>
                </c:pt>
                <c:pt idx="3">
                  <c:v>0.3</c:v>
                </c:pt>
                <c:pt idx="4">
                  <c:v>0.2</c:v>
                </c:pt>
                <c:pt idx="5">
                  <c:v>0.1</c:v>
                </c:pt>
                <c:pt idx="6">
                  <c:v>0.09</c:v>
                </c:pt>
                <c:pt idx="7">
                  <c:v>0.08</c:v>
                </c:pt>
                <c:pt idx="8">
                  <c:v>0.07</c:v>
                </c:pt>
                <c:pt idx="9">
                  <c:v>0.06</c:v>
                </c:pt>
                <c:pt idx="10">
                  <c:v>0.05</c:v>
                </c:pt>
                <c:pt idx="11">
                  <c:v>0.04</c:v>
                </c:pt>
                <c:pt idx="12">
                  <c:v>0.03</c:v>
                </c:pt>
                <c:pt idx="13">
                  <c:v>0.02</c:v>
                </c:pt>
                <c:pt idx="14">
                  <c:v>0.01</c:v>
                </c:pt>
              </c:numCache>
            </c:numRef>
          </c:xVal>
          <c:yVal>
            <c:numRef>
              <c:f>Concurrency_Disruption!$E$5:$E$19</c:f>
              <c:numCache>
                <c:formatCode>0.000</c:formatCode>
                <c:ptCount val="15"/>
                <c:pt idx="0">
                  <c:v>0.811818181818182</c:v>
                </c:pt>
                <c:pt idx="1">
                  <c:v>0.323636363636364</c:v>
                </c:pt>
                <c:pt idx="2">
                  <c:v>0.240909090909091</c:v>
                </c:pt>
                <c:pt idx="3">
                  <c:v>0.193636363636364</c:v>
                </c:pt>
                <c:pt idx="4">
                  <c:v>0.119090909090909</c:v>
                </c:pt>
                <c:pt idx="5">
                  <c:v>0.0636363636363636</c:v>
                </c:pt>
                <c:pt idx="6">
                  <c:v>0.0418181818181818</c:v>
                </c:pt>
                <c:pt idx="7">
                  <c:v>0.0463636363636363</c:v>
                </c:pt>
                <c:pt idx="8">
                  <c:v>0.0345454545454545</c:v>
                </c:pt>
                <c:pt idx="9">
                  <c:v>0.0354545454545454</c:v>
                </c:pt>
                <c:pt idx="10">
                  <c:v>0.0218181818181818</c:v>
                </c:pt>
                <c:pt idx="11">
                  <c:v>0.0227272727272727</c:v>
                </c:pt>
                <c:pt idx="12">
                  <c:v>0.0163636363636364</c:v>
                </c:pt>
                <c:pt idx="13">
                  <c:v>0.00727272727272727</c:v>
                </c:pt>
                <c:pt idx="14">
                  <c:v>0.00818181818181818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Concurrency_Disruption!$F$3</c:f>
              <c:strCache>
                <c:ptCount val="1"/>
                <c:pt idx="0">
                  <c:v>Serenity</c:v>
                </c:pt>
              </c:strCache>
            </c:strRef>
          </c:tx>
          <c:spPr>
            <a:ln>
              <a:solidFill>
                <a:srgbClr val="A60400"/>
              </a:solidFill>
              <a:prstDash val="sysDash"/>
            </a:ln>
          </c:spPr>
          <c:marker>
            <c:symbol val="none"/>
          </c:marker>
          <c:xVal>
            <c:numRef>
              <c:f>Concurrency_Disruption!$C$5:$C$19</c:f>
              <c:numCache>
                <c:formatCode>0.000</c:formatCode>
                <c:ptCount val="15"/>
                <c:pt idx="0">
                  <c:v>1.0</c:v>
                </c:pt>
                <c:pt idx="1">
                  <c:v>0.5</c:v>
                </c:pt>
                <c:pt idx="2">
                  <c:v>0.4</c:v>
                </c:pt>
                <c:pt idx="3">
                  <c:v>0.3</c:v>
                </c:pt>
                <c:pt idx="4">
                  <c:v>0.2</c:v>
                </c:pt>
                <c:pt idx="5">
                  <c:v>0.1</c:v>
                </c:pt>
                <c:pt idx="6">
                  <c:v>0.09</c:v>
                </c:pt>
                <c:pt idx="7">
                  <c:v>0.08</c:v>
                </c:pt>
                <c:pt idx="8">
                  <c:v>0.07</c:v>
                </c:pt>
                <c:pt idx="9">
                  <c:v>0.06</c:v>
                </c:pt>
                <c:pt idx="10">
                  <c:v>0.05</c:v>
                </c:pt>
                <c:pt idx="11">
                  <c:v>0.04</c:v>
                </c:pt>
                <c:pt idx="12">
                  <c:v>0.03</c:v>
                </c:pt>
                <c:pt idx="13">
                  <c:v>0.02</c:v>
                </c:pt>
                <c:pt idx="14">
                  <c:v>0.01</c:v>
                </c:pt>
              </c:numCache>
            </c:numRef>
          </c:xVal>
          <c:yVal>
            <c:numRef>
              <c:f>Concurrency_Disruption!$G$5:$G$19</c:f>
              <c:numCache>
                <c:formatCode>0.000</c:formatCode>
                <c:ptCount val="15"/>
                <c:pt idx="0">
                  <c:v>9.541972810230751</c:v>
                </c:pt>
                <c:pt idx="1">
                  <c:v>5.445882310884094</c:v>
                </c:pt>
                <c:pt idx="2">
                  <c:v>4.862334868414416</c:v>
                </c:pt>
                <c:pt idx="3">
                  <c:v>4.79138813131313</c:v>
                </c:pt>
                <c:pt idx="4">
                  <c:v>3.42854849796668</c:v>
                </c:pt>
                <c:pt idx="5">
                  <c:v>2.628580014430014</c:v>
                </c:pt>
                <c:pt idx="6">
                  <c:v>1.92289797979798</c:v>
                </c:pt>
                <c:pt idx="7">
                  <c:v>1.651884343434343</c:v>
                </c:pt>
                <c:pt idx="8">
                  <c:v>1.665813131313131</c:v>
                </c:pt>
                <c:pt idx="9">
                  <c:v>1.440010101010101</c:v>
                </c:pt>
                <c:pt idx="10">
                  <c:v>1.26719696969697</c:v>
                </c:pt>
                <c:pt idx="11">
                  <c:v>0.986434343434344</c:v>
                </c:pt>
                <c:pt idx="12">
                  <c:v>0.734282828282828</c:v>
                </c:pt>
                <c:pt idx="13">
                  <c:v>0.479606060606061</c:v>
                </c:pt>
                <c:pt idx="14">
                  <c:v>0.253666666666667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0998456"/>
        <c:axId val="2080623592"/>
      </c:scatterChart>
      <c:valAx>
        <c:axId val="2100998456"/>
        <c:scaling>
          <c:orientation val="minMax"/>
          <c:max val="1.0"/>
        </c:scaling>
        <c:delete val="0"/>
        <c:axPos val="b"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Poisson Parameter (λ)</a:t>
                </a:r>
              </a:p>
            </c:rich>
          </c:tx>
          <c:layout/>
          <c:overlay val="0"/>
        </c:title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2080623592"/>
        <c:crosses val="autoZero"/>
        <c:crossBetween val="midCat"/>
      </c:valAx>
      <c:valAx>
        <c:axId val="2080623592"/>
        <c:scaling>
          <c:orientation val="minMax"/>
          <c:max val="90.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 baseline="0"/>
                  <a:t>Suspension time (sec)</a:t>
                </a:r>
                <a:endParaRPr lang="en-US" sz="1600"/>
              </a:p>
            </c:rich>
          </c:tx>
          <c:layout>
            <c:manualLayout>
              <c:xMode val="edge"/>
              <c:yMode val="edge"/>
              <c:x val="0.0026862507571169"/>
              <c:y val="0.20950471468844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210099845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08128512135549"/>
          <c:y val="0.480832748019174"/>
          <c:w val="0.249279040770663"/>
          <c:h val="0.158558771702833"/>
        </c:manualLayout>
      </c:layout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Reachability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4343495524598"/>
          <c:y val="0.0434782608695652"/>
          <c:w val="0.849889292684568"/>
          <c:h val="0.82321619519782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Concurrency_Reachability!$T$5</c:f>
              <c:strCache>
                <c:ptCount val="1"/>
                <c:pt idx="0">
                  <c:v>Tranquility</c:v>
                </c:pt>
              </c:strCache>
            </c:strRef>
          </c:tx>
          <c:spPr>
            <a:ln>
              <a:solidFill>
                <a:srgbClr val="FF9400"/>
              </a:solidFill>
            </a:ln>
          </c:spPr>
          <c:marker>
            <c:symbol val="none"/>
          </c:marker>
          <c:xVal>
            <c:numRef>
              <c:f>Concurrency_Reachability!$S$7:$S$18</c:f>
              <c:numCache>
                <c:formatCode>General</c:formatCode>
                <c:ptCount val="12"/>
                <c:pt idx="0">
                  <c:v>1.0</c:v>
                </c:pt>
                <c:pt idx="1">
                  <c:v>0.5</c:v>
                </c:pt>
                <c:pt idx="2">
                  <c:v>0.4</c:v>
                </c:pt>
                <c:pt idx="3">
                  <c:v>0.3</c:v>
                </c:pt>
                <c:pt idx="4">
                  <c:v>0.2</c:v>
                </c:pt>
                <c:pt idx="5">
                  <c:v>0.1</c:v>
                </c:pt>
                <c:pt idx="6">
                  <c:v>0.09</c:v>
                </c:pt>
                <c:pt idx="7">
                  <c:v>0.08</c:v>
                </c:pt>
                <c:pt idx="8">
                  <c:v>0.07</c:v>
                </c:pt>
                <c:pt idx="9">
                  <c:v>0.06</c:v>
                </c:pt>
                <c:pt idx="10">
                  <c:v>0.02</c:v>
                </c:pt>
                <c:pt idx="11">
                  <c:v>0.01</c:v>
                </c:pt>
              </c:numCache>
            </c:numRef>
          </c:xVal>
          <c:yVal>
            <c:numRef>
              <c:f>Concurrency_Reachability!$T$7:$T$18</c:f>
              <c:numCache>
                <c:formatCode>General</c:formatCode>
                <c:ptCount val="12"/>
                <c:pt idx="4" formatCode="0.00">
                  <c:v>90.37688888888889</c:v>
                </c:pt>
                <c:pt idx="5" formatCode="0.00">
                  <c:v>54.98583870967742</c:v>
                </c:pt>
                <c:pt idx="6" formatCode="0.00">
                  <c:v>39.03510344827586</c:v>
                </c:pt>
                <c:pt idx="7" formatCode="0.00">
                  <c:v>34.14978787878788</c:v>
                </c:pt>
                <c:pt idx="8" formatCode="0.00">
                  <c:v>23.38287878787879</c:v>
                </c:pt>
                <c:pt idx="9" formatCode="0.00">
                  <c:v>23.47775</c:v>
                </c:pt>
                <c:pt idx="10" formatCode="0.00">
                  <c:v>9.15525</c:v>
                </c:pt>
                <c:pt idx="11" formatCode="0.00">
                  <c:v>3.9795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Concurrency_Reachability!$V$5</c:f>
              <c:strCache>
                <c:ptCount val="1"/>
                <c:pt idx="0">
                  <c:v>Serenity</c:v>
                </c:pt>
              </c:strCache>
            </c:strRef>
          </c:tx>
          <c:spPr>
            <a:ln>
              <a:solidFill>
                <a:srgbClr val="A60400"/>
              </a:solidFill>
              <a:prstDash val="sysDash"/>
            </a:ln>
          </c:spPr>
          <c:marker>
            <c:symbol val="none"/>
          </c:marker>
          <c:xVal>
            <c:numRef>
              <c:f>Concurrency_Reachability!$S$7:$S$18</c:f>
              <c:numCache>
                <c:formatCode>General</c:formatCode>
                <c:ptCount val="12"/>
                <c:pt idx="0">
                  <c:v>1.0</c:v>
                </c:pt>
                <c:pt idx="1">
                  <c:v>0.5</c:v>
                </c:pt>
                <c:pt idx="2">
                  <c:v>0.4</c:v>
                </c:pt>
                <c:pt idx="3">
                  <c:v>0.3</c:v>
                </c:pt>
                <c:pt idx="4">
                  <c:v>0.2</c:v>
                </c:pt>
                <c:pt idx="5">
                  <c:v>0.1</c:v>
                </c:pt>
                <c:pt idx="6">
                  <c:v>0.09</c:v>
                </c:pt>
                <c:pt idx="7">
                  <c:v>0.08</c:v>
                </c:pt>
                <c:pt idx="8">
                  <c:v>0.07</c:v>
                </c:pt>
                <c:pt idx="9">
                  <c:v>0.06</c:v>
                </c:pt>
                <c:pt idx="10">
                  <c:v>0.02</c:v>
                </c:pt>
                <c:pt idx="11">
                  <c:v>0.01</c:v>
                </c:pt>
              </c:numCache>
            </c:numRef>
          </c:xVal>
          <c:yVal>
            <c:numRef>
              <c:f>Concurrency_Reachability!$V$7:$V$18</c:f>
              <c:numCache>
                <c:formatCode>0.00</c:formatCode>
                <c:ptCount val="12"/>
                <c:pt idx="0">
                  <c:v>14.28565</c:v>
                </c:pt>
                <c:pt idx="1">
                  <c:v>10.7097</c:v>
                </c:pt>
                <c:pt idx="2">
                  <c:v>10.90645</c:v>
                </c:pt>
                <c:pt idx="3">
                  <c:v>8.70455</c:v>
                </c:pt>
                <c:pt idx="4">
                  <c:v>6.555899999999999</c:v>
                </c:pt>
                <c:pt idx="5">
                  <c:v>5.6436</c:v>
                </c:pt>
                <c:pt idx="6">
                  <c:v>4.555149999999999</c:v>
                </c:pt>
                <c:pt idx="7">
                  <c:v>5.9576</c:v>
                </c:pt>
                <c:pt idx="8">
                  <c:v>4.5488</c:v>
                </c:pt>
                <c:pt idx="9">
                  <c:v>5.0494</c:v>
                </c:pt>
                <c:pt idx="10">
                  <c:v>2.19575</c:v>
                </c:pt>
                <c:pt idx="11">
                  <c:v>3.33505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0562840"/>
        <c:axId val="2100692136"/>
      </c:scatterChart>
      <c:valAx>
        <c:axId val="2080562840"/>
        <c:scaling>
          <c:orientation val="minMax"/>
          <c:max val="1.0"/>
        </c:scaling>
        <c:delete val="0"/>
        <c:axPos val="b"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Poisson Parameter (</a:t>
                </a:r>
                <a:r>
                  <a:rPr lang="el-GR" sz="1600"/>
                  <a:t>λ</a:t>
                </a:r>
                <a:r>
                  <a:rPr lang="en-US" sz="1600"/>
                  <a:t>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 b="0"/>
            </a:pPr>
            <a:endParaRPr lang="en-US"/>
          </a:p>
        </c:txPr>
        <c:crossAx val="2100692136"/>
        <c:crosses val="autoZero"/>
        <c:crossBetween val="midCat"/>
      </c:valAx>
      <c:valAx>
        <c:axId val="2100692136"/>
        <c:scaling>
          <c:orientation val="minMax"/>
          <c:max val="90.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Wait</a:t>
                </a:r>
                <a:r>
                  <a:rPr lang="en-US" sz="1600" baseline="0"/>
                  <a:t>-to-Adapt time (sec)</a:t>
                </a:r>
                <a:endParaRPr lang="en-US" sz="160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 b="0"/>
            </a:pPr>
            <a:endParaRPr lang="en-US"/>
          </a:p>
        </c:txPr>
        <c:crossAx val="208056284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1918870718083"/>
          <c:y val="0.462436813453874"/>
          <c:w val="0.259143700787402"/>
          <c:h val="0.153387401574803"/>
        </c:manualLayout>
      </c:layout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Disruption</a:t>
            </a:r>
          </a:p>
        </c:rich>
      </c:tx>
      <c:layout>
        <c:manualLayout>
          <c:xMode val="edge"/>
          <c:yMode val="edge"/>
          <c:x val="0.424637761625951"/>
          <c:y val="0.046296296296296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9114341476546"/>
          <c:y val="0.0675294060464664"/>
          <c:w val="0.839064035264823"/>
          <c:h val="0.80244872168756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Concurrency_Disruption!$E$3</c:f>
              <c:strCache>
                <c:ptCount val="1"/>
                <c:pt idx="0">
                  <c:v>Tranquility</c:v>
                </c:pt>
              </c:strCache>
            </c:strRef>
          </c:tx>
          <c:spPr>
            <a:ln>
              <a:solidFill>
                <a:srgbClr val="FF9400"/>
              </a:solidFill>
              <a:prstDash val="solid"/>
            </a:ln>
          </c:spPr>
          <c:marker>
            <c:symbol val="none"/>
          </c:marker>
          <c:xVal>
            <c:numRef>
              <c:f>Concurrency_Disruption!$C$5:$C$19</c:f>
              <c:numCache>
                <c:formatCode>0.000</c:formatCode>
                <c:ptCount val="15"/>
                <c:pt idx="0">
                  <c:v>1.0</c:v>
                </c:pt>
                <c:pt idx="1">
                  <c:v>0.5</c:v>
                </c:pt>
                <c:pt idx="2">
                  <c:v>0.4</c:v>
                </c:pt>
                <c:pt idx="3">
                  <c:v>0.3</c:v>
                </c:pt>
                <c:pt idx="4">
                  <c:v>0.2</c:v>
                </c:pt>
                <c:pt idx="5">
                  <c:v>0.1</c:v>
                </c:pt>
                <c:pt idx="6">
                  <c:v>0.09</c:v>
                </c:pt>
                <c:pt idx="7">
                  <c:v>0.08</c:v>
                </c:pt>
                <c:pt idx="8">
                  <c:v>0.07</c:v>
                </c:pt>
                <c:pt idx="9">
                  <c:v>0.06</c:v>
                </c:pt>
                <c:pt idx="10">
                  <c:v>0.05</c:v>
                </c:pt>
                <c:pt idx="11">
                  <c:v>0.04</c:v>
                </c:pt>
                <c:pt idx="12">
                  <c:v>0.03</c:v>
                </c:pt>
                <c:pt idx="13">
                  <c:v>0.02</c:v>
                </c:pt>
                <c:pt idx="14">
                  <c:v>0.01</c:v>
                </c:pt>
              </c:numCache>
            </c:numRef>
          </c:xVal>
          <c:yVal>
            <c:numRef>
              <c:f>Concurrency_Disruption!$E$5:$E$19</c:f>
              <c:numCache>
                <c:formatCode>0.000</c:formatCode>
                <c:ptCount val="15"/>
                <c:pt idx="0">
                  <c:v>0.811818181818182</c:v>
                </c:pt>
                <c:pt idx="1">
                  <c:v>0.323636363636364</c:v>
                </c:pt>
                <c:pt idx="2">
                  <c:v>0.240909090909091</c:v>
                </c:pt>
                <c:pt idx="3">
                  <c:v>0.193636363636364</c:v>
                </c:pt>
                <c:pt idx="4">
                  <c:v>0.119090909090909</c:v>
                </c:pt>
                <c:pt idx="5">
                  <c:v>0.0636363636363636</c:v>
                </c:pt>
                <c:pt idx="6">
                  <c:v>0.0418181818181818</c:v>
                </c:pt>
                <c:pt idx="7">
                  <c:v>0.0463636363636363</c:v>
                </c:pt>
                <c:pt idx="8">
                  <c:v>0.0345454545454545</c:v>
                </c:pt>
                <c:pt idx="9">
                  <c:v>0.0354545454545454</c:v>
                </c:pt>
                <c:pt idx="10">
                  <c:v>0.0218181818181818</c:v>
                </c:pt>
                <c:pt idx="11">
                  <c:v>0.0227272727272727</c:v>
                </c:pt>
                <c:pt idx="12">
                  <c:v>0.0163636363636364</c:v>
                </c:pt>
                <c:pt idx="13">
                  <c:v>0.00727272727272727</c:v>
                </c:pt>
                <c:pt idx="14">
                  <c:v>0.00818181818181818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Concurrency_Disruption!$F$3</c:f>
              <c:strCache>
                <c:ptCount val="1"/>
                <c:pt idx="0">
                  <c:v>Serenity</c:v>
                </c:pt>
              </c:strCache>
            </c:strRef>
          </c:tx>
          <c:spPr>
            <a:ln>
              <a:solidFill>
                <a:srgbClr val="A60400"/>
              </a:solidFill>
              <a:prstDash val="sysDash"/>
            </a:ln>
          </c:spPr>
          <c:marker>
            <c:symbol val="none"/>
          </c:marker>
          <c:xVal>
            <c:numRef>
              <c:f>Concurrency_Disruption!$C$5:$C$19</c:f>
              <c:numCache>
                <c:formatCode>0.000</c:formatCode>
                <c:ptCount val="15"/>
                <c:pt idx="0">
                  <c:v>1.0</c:v>
                </c:pt>
                <c:pt idx="1">
                  <c:v>0.5</c:v>
                </c:pt>
                <c:pt idx="2">
                  <c:v>0.4</c:v>
                </c:pt>
                <c:pt idx="3">
                  <c:v>0.3</c:v>
                </c:pt>
                <c:pt idx="4">
                  <c:v>0.2</c:v>
                </c:pt>
                <c:pt idx="5">
                  <c:v>0.1</c:v>
                </c:pt>
                <c:pt idx="6">
                  <c:v>0.09</c:v>
                </c:pt>
                <c:pt idx="7">
                  <c:v>0.08</c:v>
                </c:pt>
                <c:pt idx="8">
                  <c:v>0.07</c:v>
                </c:pt>
                <c:pt idx="9">
                  <c:v>0.06</c:v>
                </c:pt>
                <c:pt idx="10">
                  <c:v>0.05</c:v>
                </c:pt>
                <c:pt idx="11">
                  <c:v>0.04</c:v>
                </c:pt>
                <c:pt idx="12">
                  <c:v>0.03</c:v>
                </c:pt>
                <c:pt idx="13">
                  <c:v>0.02</c:v>
                </c:pt>
                <c:pt idx="14">
                  <c:v>0.01</c:v>
                </c:pt>
              </c:numCache>
            </c:numRef>
          </c:xVal>
          <c:yVal>
            <c:numRef>
              <c:f>Concurrency_Disruption!$G$5:$G$19</c:f>
              <c:numCache>
                <c:formatCode>0.000</c:formatCode>
                <c:ptCount val="15"/>
                <c:pt idx="0">
                  <c:v>9.541972810230751</c:v>
                </c:pt>
                <c:pt idx="1">
                  <c:v>5.445882310884094</c:v>
                </c:pt>
                <c:pt idx="2">
                  <c:v>4.862334868414416</c:v>
                </c:pt>
                <c:pt idx="3">
                  <c:v>4.79138813131313</c:v>
                </c:pt>
                <c:pt idx="4">
                  <c:v>3.42854849796668</c:v>
                </c:pt>
                <c:pt idx="5">
                  <c:v>2.628580014430014</c:v>
                </c:pt>
                <c:pt idx="6">
                  <c:v>1.92289797979798</c:v>
                </c:pt>
                <c:pt idx="7">
                  <c:v>1.651884343434343</c:v>
                </c:pt>
                <c:pt idx="8">
                  <c:v>1.665813131313131</c:v>
                </c:pt>
                <c:pt idx="9">
                  <c:v>1.440010101010101</c:v>
                </c:pt>
                <c:pt idx="10">
                  <c:v>1.26719696969697</c:v>
                </c:pt>
                <c:pt idx="11">
                  <c:v>0.986434343434344</c:v>
                </c:pt>
                <c:pt idx="12">
                  <c:v>0.734282828282828</c:v>
                </c:pt>
                <c:pt idx="13">
                  <c:v>0.479606060606061</c:v>
                </c:pt>
                <c:pt idx="14">
                  <c:v>0.253666666666667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9950200"/>
        <c:axId val="2101229816"/>
      </c:scatterChart>
      <c:valAx>
        <c:axId val="2099950200"/>
        <c:scaling>
          <c:orientation val="minMax"/>
          <c:max val="1.0"/>
        </c:scaling>
        <c:delete val="0"/>
        <c:axPos val="b"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Poisson Parameter (λ)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2101229816"/>
        <c:crosses val="autoZero"/>
        <c:crossBetween val="midCat"/>
      </c:valAx>
      <c:valAx>
        <c:axId val="2101229816"/>
        <c:scaling>
          <c:orientation val="minMax"/>
          <c:max val="90.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 baseline="0"/>
                  <a:t>Suspension time (sec)</a:t>
                </a:r>
                <a:endParaRPr lang="en-US" sz="1600"/>
              </a:p>
            </c:rich>
          </c:tx>
          <c:layout>
            <c:manualLayout>
              <c:xMode val="edge"/>
              <c:yMode val="edge"/>
              <c:x val="0.0026862507571169"/>
              <c:y val="0.20950471468844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209995020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08128512135549"/>
          <c:y val="0.480832748019174"/>
          <c:w val="0.249279040770663"/>
          <c:h val="0.158558771702833"/>
        </c:manualLayout>
      </c:layout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241300</xdr:colOff>
      <xdr:row>17</xdr:row>
      <xdr:rowOff>0</xdr:rowOff>
    </xdr:from>
    <xdr:to>
      <xdr:col>7</xdr:col>
      <xdr:colOff>897466</xdr:colOff>
      <xdr:row>36</xdr:row>
      <xdr:rowOff>127000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1439333</xdr:colOff>
      <xdr:row>17</xdr:row>
      <xdr:rowOff>0</xdr:rowOff>
    </xdr:from>
    <xdr:to>
      <xdr:col>14</xdr:col>
      <xdr:colOff>135467</xdr:colOff>
      <xdr:row>36</xdr:row>
      <xdr:rowOff>101600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520700</xdr:colOff>
      <xdr:row>1</xdr:row>
      <xdr:rowOff>0</xdr:rowOff>
    </xdr:from>
    <xdr:to>
      <xdr:col>30</xdr:col>
      <xdr:colOff>596900</xdr:colOff>
      <xdr:row>22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165100</xdr:colOff>
      <xdr:row>2</xdr:row>
      <xdr:rowOff>120650</xdr:rowOff>
    </xdr:from>
    <xdr:to>
      <xdr:col>15</xdr:col>
      <xdr:colOff>177800</xdr:colOff>
      <xdr:row>24</xdr:row>
      <xdr:rowOff>44450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scenario_tranquility-reachability" connectionId="11" autoFormatId="0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cenario_serenity" connectionId="9" autoFormatId="0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scenario_serenity_1" connectionId="10" autoFormatId="0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cenario_serenity-reachability" connectionId="6" autoFormatId="0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tranquility" connectionId="21" autoFormatId="0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serenity" connectionId="14" autoFormatId="0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tranquility_1" connectionId="22" autoFormatId="0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serenity" connectionId="16" autoFormatId="0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execTime" connectionId="3" autoFormatId="0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cenario_off_runtime" connectionId="4" autoFormatId="0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cenario_reachability_runtime" connectionId="5" autoFormatId="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Relationship Id="rId2" Type="http://schemas.openxmlformats.org/officeDocument/2006/relationships/queryTable" Target="../queryTables/query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4" Type="http://schemas.openxmlformats.org/officeDocument/2006/relationships/queryTable" Target="../queryTables/queryTable5.xml"/><Relationship Id="rId1" Type="http://schemas.openxmlformats.org/officeDocument/2006/relationships/drawing" Target="../drawings/drawing2.xml"/><Relationship Id="rId2" Type="http://schemas.openxmlformats.org/officeDocument/2006/relationships/queryTable" Target="../queryTables/query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Relationship Id="rId2" Type="http://schemas.openxmlformats.org/officeDocument/2006/relationships/queryTable" Target="../queryTables/queryTable6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9.xml"/><Relationship Id="rId4" Type="http://schemas.openxmlformats.org/officeDocument/2006/relationships/queryTable" Target="../queryTables/queryTable10.xml"/><Relationship Id="rId5" Type="http://schemas.openxmlformats.org/officeDocument/2006/relationships/queryTable" Target="../queryTables/queryTable11.xml"/><Relationship Id="rId1" Type="http://schemas.openxmlformats.org/officeDocument/2006/relationships/queryTable" Target="../queryTables/queryTable7.xml"/><Relationship Id="rId2" Type="http://schemas.openxmlformats.org/officeDocument/2006/relationships/queryTable" Target="../queryTables/query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1"/>
  <sheetViews>
    <sheetView windowProtection="1" showGridLines="0" showRowColHeaders="0" tabSelected="1" zoomScale="75" zoomScaleNormal="75" zoomScalePageLayoutView="75" workbookViewId="0">
      <selection activeCell="B5" sqref="B5"/>
    </sheetView>
  </sheetViews>
  <sheetFormatPr baseColWidth="10" defaultRowHeight="15" x14ac:dyDescent="0"/>
  <cols>
    <col min="1" max="1" width="5.5" customWidth="1"/>
    <col min="2" max="2" width="16" bestFit="1" customWidth="1"/>
    <col min="3" max="3" width="3.33203125" customWidth="1"/>
    <col min="4" max="4" width="13" bestFit="1" customWidth="1"/>
    <col min="5" max="5" width="11.6640625" bestFit="1" customWidth="1"/>
    <col min="6" max="6" width="18" bestFit="1" customWidth="1"/>
    <col min="7" max="7" width="21.33203125" bestFit="1" customWidth="1"/>
    <col min="8" max="8" width="21" bestFit="1" customWidth="1"/>
    <col min="11" max="11" width="8" customWidth="1"/>
    <col min="12" max="12" width="17.83203125" customWidth="1"/>
  </cols>
  <sheetData>
    <row r="1" spans="2:17"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2:17" ht="23" thickBot="1">
      <c r="B2" s="31"/>
      <c r="C2" s="31"/>
      <c r="D2" s="34" t="s">
        <v>67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1"/>
    </row>
    <row r="3" spans="2:17" ht="16" thickTop="1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2:17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</row>
    <row r="5" spans="2:17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</row>
    <row r="6" spans="2:17" ht="20" thickBot="1">
      <c r="B6" s="31"/>
      <c r="C6" s="31"/>
      <c r="D6" s="33" t="s">
        <v>68</v>
      </c>
      <c r="E6" s="33"/>
      <c r="F6" s="33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</row>
    <row r="7" spans="2:17" ht="16" thickTop="1"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</row>
    <row r="8" spans="2:17" ht="18">
      <c r="B8" s="31"/>
      <c r="C8" s="31"/>
      <c r="D8" s="32"/>
      <c r="E8" s="32"/>
      <c r="F8" s="55" t="s">
        <v>69</v>
      </c>
      <c r="G8" s="56"/>
      <c r="H8" s="57"/>
      <c r="I8" s="31"/>
      <c r="J8" s="31"/>
      <c r="K8" s="31"/>
      <c r="L8" s="31"/>
      <c r="M8" s="31"/>
      <c r="N8" s="31"/>
      <c r="O8" s="31"/>
      <c r="P8" s="31"/>
      <c r="Q8" s="31"/>
    </row>
    <row r="9" spans="2:17" ht="18">
      <c r="B9" s="31"/>
      <c r="C9" s="31"/>
      <c r="D9" s="53"/>
      <c r="E9" s="53"/>
      <c r="F9" s="53" t="str">
        <f>'Scenario_Reachability,Disruptio'!E318</f>
        <v>Strategy Analysis</v>
      </c>
      <c r="G9" s="53" t="str">
        <f>'Scenario_Reachability,Disruptio'!F318</f>
        <v>Deployment Advisor</v>
      </c>
      <c r="H9" s="53" t="str">
        <f>'Scenario_Reachability,Disruptio'!G318</f>
        <v>Resource Estimation</v>
      </c>
      <c r="I9" s="31"/>
      <c r="J9" s="31"/>
      <c r="K9" s="31"/>
      <c r="L9" s="31"/>
      <c r="M9" s="31"/>
      <c r="N9" s="31"/>
      <c r="O9" s="31"/>
      <c r="P9" s="31"/>
      <c r="Q9" s="31"/>
    </row>
    <row r="10" spans="2:17" ht="18">
      <c r="B10" s="31"/>
      <c r="C10" s="31"/>
      <c r="D10" s="54" t="str">
        <f>'Scenario_Reachability,Disruptio'!C319</f>
        <v>Reachability</v>
      </c>
      <c r="E10" s="53" t="str">
        <f>'Scenario_Reachability,Disruptio'!D319</f>
        <v>Tranquility</v>
      </c>
      <c r="F10" s="43" t="str">
        <f>'Scenario_Reachability,Disruptio'!E319</f>
        <v>32.78+- 13.35</v>
      </c>
      <c r="G10" s="44" t="str">
        <f>'Scenario_Reachability,Disruptio'!F319</f>
        <v>24.68+- 8.46</v>
      </c>
      <c r="H10" s="44" t="str">
        <f>'Scenario_Reachability,Disruptio'!G319</f>
        <v>66.32+- 14.79</v>
      </c>
      <c r="I10" s="31"/>
      <c r="J10" s="31"/>
      <c r="K10" s="31"/>
      <c r="L10" s="31"/>
      <c r="M10" s="31"/>
      <c r="N10" s="31"/>
      <c r="O10" s="31"/>
      <c r="P10" s="31"/>
      <c r="Q10" s="31"/>
    </row>
    <row r="11" spans="2:17" ht="18">
      <c r="B11" s="31"/>
      <c r="C11" s="31"/>
      <c r="D11" s="54"/>
      <c r="E11" s="53" t="str">
        <f>'Scenario_Reachability,Disruptio'!D320</f>
        <v>Serenity</v>
      </c>
      <c r="F11" s="45" t="str">
        <f>'Scenario_Reachability,Disruptio'!E320</f>
        <v>7.42+- 1.34</v>
      </c>
      <c r="G11" s="46" t="str">
        <f>'Scenario_Reachability,Disruptio'!F320</f>
        <v>6.53+- 2.31</v>
      </c>
      <c r="H11" s="46" t="str">
        <f>'Scenario_Reachability,Disruptio'!G320</f>
        <v>7.92+- 1.62</v>
      </c>
      <c r="I11" s="31"/>
      <c r="J11" s="31"/>
      <c r="K11" s="31"/>
      <c r="L11" s="31"/>
      <c r="M11" s="31"/>
      <c r="N11" s="31"/>
      <c r="O11" s="31"/>
      <c r="P11" s="31"/>
      <c r="Q11" s="31"/>
    </row>
    <row r="12" spans="2:17" ht="18">
      <c r="B12" s="31"/>
      <c r="C12" s="31"/>
      <c r="D12" s="54" t="str">
        <f>'Scenario_Reachability,Disruptio'!C321</f>
        <v>Disruption</v>
      </c>
      <c r="E12" s="53" t="str">
        <f>'Scenario_Reachability,Disruptio'!D321</f>
        <v>Tranquility</v>
      </c>
      <c r="F12" s="45" t="str">
        <f>'Scenario_Reachability,Disruptio'!E321</f>
        <v>0.05+- 0.01</v>
      </c>
      <c r="G12" s="46" t="str">
        <f>'Scenario_Reachability,Disruptio'!F321</f>
        <v>0.07+- 0.02</v>
      </c>
      <c r="H12" s="46" t="str">
        <f>'Scenario_Reachability,Disruptio'!G321</f>
        <v>0.07+- 0.02</v>
      </c>
      <c r="I12" s="31"/>
      <c r="J12" s="31"/>
      <c r="K12" s="31"/>
      <c r="L12" s="31"/>
      <c r="M12" s="31"/>
      <c r="N12" s="31"/>
      <c r="O12" s="31"/>
      <c r="P12" s="31"/>
      <c r="Q12" s="31"/>
    </row>
    <row r="13" spans="2:17" ht="18">
      <c r="B13" s="31"/>
      <c r="C13" s="31"/>
      <c r="D13" s="54"/>
      <c r="E13" s="53" t="str">
        <f>'Scenario_Reachability,Disruptio'!D322</f>
        <v>Serenity</v>
      </c>
      <c r="F13" s="45" t="str">
        <f>'Scenario_Reachability,Disruptio'!E322</f>
        <v>2.23+- 0.72</v>
      </c>
      <c r="G13" s="46" t="str">
        <f>'Scenario_Reachability,Disruptio'!F322</f>
        <v>2.26+- 1.05</v>
      </c>
      <c r="H13" s="46" t="str">
        <f>'Scenario_Reachability,Disruptio'!G322</f>
        <v>4.01+- 1.32</v>
      </c>
      <c r="I13" s="31"/>
      <c r="J13" s="31"/>
      <c r="K13" s="31"/>
      <c r="L13" s="31"/>
      <c r="M13" s="31"/>
      <c r="N13" s="31"/>
      <c r="O13" s="31"/>
      <c r="P13" s="31"/>
      <c r="Q13" s="31"/>
    </row>
    <row r="14" spans="2:17"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</row>
    <row r="15" spans="2:17" ht="22" customHeight="1">
      <c r="B15" s="31"/>
      <c r="C15" s="31"/>
      <c r="D15" s="31"/>
      <c r="E15" s="31"/>
      <c r="F15" s="31"/>
      <c r="G15" s="30" t="s">
        <v>76</v>
      </c>
      <c r="H15" s="31"/>
      <c r="I15" s="31"/>
      <c r="J15" s="31"/>
      <c r="K15" s="31"/>
      <c r="L15" s="31"/>
      <c r="M15" s="31"/>
      <c r="N15" s="31"/>
      <c r="O15" s="31"/>
      <c r="P15" s="31"/>
      <c r="Q15" s="31"/>
    </row>
    <row r="16" spans="2:17" ht="20" thickBot="1">
      <c r="B16" s="31"/>
      <c r="C16" s="31"/>
      <c r="D16" s="33" t="s">
        <v>70</v>
      </c>
      <c r="E16" s="33"/>
      <c r="F16" s="33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</row>
    <row r="17" spans="2:17" ht="16" thickTop="1"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</row>
    <row r="18" spans="2:17"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</row>
    <row r="19" spans="2:17"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</row>
    <row r="20" spans="2:17"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</row>
    <row r="21" spans="2:17"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</row>
    <row r="22" spans="2:17"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</row>
    <row r="23" spans="2:17"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</row>
    <row r="24" spans="2:17"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</row>
    <row r="25" spans="2:17"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2:17"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</row>
    <row r="27" spans="2:17"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</row>
    <row r="28" spans="2:17"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</row>
    <row r="29" spans="2:17"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</row>
    <row r="30" spans="2:17"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2:17"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2:17"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2:17"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</row>
    <row r="34" spans="2:17"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</row>
    <row r="35" spans="2:17"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</row>
    <row r="36" spans="2:17"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</row>
    <row r="37" spans="2:17"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</row>
    <row r="38" spans="2:17"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2:17" ht="28" customHeight="1">
      <c r="B39" s="31"/>
      <c r="C39" s="31"/>
      <c r="D39" s="31"/>
      <c r="E39" s="31"/>
      <c r="F39" s="31"/>
      <c r="G39" s="30" t="s">
        <v>76</v>
      </c>
      <c r="H39" s="31"/>
      <c r="I39" s="31"/>
      <c r="J39" s="31"/>
      <c r="K39" s="31"/>
      <c r="L39" s="30" t="s">
        <v>76</v>
      </c>
      <c r="M39" s="31"/>
      <c r="N39" s="31"/>
      <c r="O39" s="31"/>
      <c r="P39" s="31"/>
      <c r="Q39" s="31"/>
    </row>
    <row r="40" spans="2:17"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</row>
    <row r="41" spans="2:17" ht="20" thickBot="1">
      <c r="B41" s="31"/>
      <c r="C41" s="31"/>
      <c r="D41" s="33" t="s">
        <v>71</v>
      </c>
      <c r="E41" s="33"/>
      <c r="F41" s="33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</row>
    <row r="42" spans="2:17" ht="16" thickTop="1"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</row>
    <row r="43" spans="2:17" ht="18">
      <c r="B43" s="31"/>
      <c r="C43" s="31"/>
      <c r="D43" s="32"/>
      <c r="E43" s="32"/>
      <c r="F43" s="55" t="s">
        <v>69</v>
      </c>
      <c r="G43" s="56"/>
      <c r="H43" s="57"/>
      <c r="I43" s="31"/>
      <c r="J43" s="31"/>
      <c r="K43" s="31"/>
      <c r="L43" s="31"/>
      <c r="M43" s="31"/>
      <c r="N43" s="31"/>
      <c r="O43" s="31"/>
      <c r="P43" s="31"/>
      <c r="Q43" s="31"/>
    </row>
    <row r="44" spans="2:17" ht="18">
      <c r="B44" s="31"/>
      <c r="C44" s="31"/>
      <c r="D44" s="58"/>
      <c r="E44" s="59"/>
      <c r="F44" s="53" t="str">
        <f>F9</f>
        <v>Strategy Analysis</v>
      </c>
      <c r="G44" s="53" t="str">
        <f t="shared" ref="G44:H44" si="0">G9</f>
        <v>Deployment Advisor</v>
      </c>
      <c r="H44" s="53" t="str">
        <f t="shared" si="0"/>
        <v>Resource Estimation</v>
      </c>
      <c r="I44" s="31"/>
      <c r="J44" s="31"/>
      <c r="K44" s="31"/>
      <c r="L44" s="31"/>
      <c r="M44" s="31"/>
      <c r="N44" s="31"/>
      <c r="O44" s="31"/>
      <c r="P44" s="31"/>
      <c r="Q44" s="31"/>
    </row>
    <row r="45" spans="2:17">
      <c r="B45" s="31"/>
      <c r="C45" s="31"/>
      <c r="D45" s="60" t="s">
        <v>74</v>
      </c>
      <c r="E45" s="61" t="s">
        <v>72</v>
      </c>
      <c r="F45" s="47">
        <f>Perfomance_Timing!C12</f>
        <v>7.1970119991564383E-4</v>
      </c>
      <c r="G45" s="48">
        <f>Perfomance_Timing!D12</f>
        <v>1.4878632866191495E-3</v>
      </c>
      <c r="H45" s="48">
        <f>Perfomance_Timing!E12</f>
        <v>1.0130404123669299E-3</v>
      </c>
      <c r="I45" s="31"/>
      <c r="J45" s="31"/>
      <c r="K45" s="31"/>
      <c r="L45" s="31"/>
      <c r="M45" s="31"/>
      <c r="N45" s="31"/>
      <c r="O45" s="31"/>
      <c r="P45" s="31"/>
      <c r="Q45" s="31"/>
    </row>
    <row r="46" spans="2:17">
      <c r="B46" s="31"/>
      <c r="C46" s="31"/>
      <c r="D46" s="60"/>
      <c r="E46" s="61" t="s">
        <v>73</v>
      </c>
      <c r="F46" s="49">
        <f>Perfomance_Timing!C19</f>
        <v>3.1344720599199317E-4</v>
      </c>
      <c r="G46" s="50">
        <f>Perfomance_Timing!D19</f>
        <v>2.5509993469647555E-4</v>
      </c>
      <c r="H46" s="50">
        <f>Perfomance_Timing!E19</f>
        <v>4.8867506451809707E-4</v>
      </c>
      <c r="I46" s="31"/>
      <c r="J46" s="31"/>
      <c r="K46" s="31"/>
      <c r="L46" s="31"/>
      <c r="M46" s="31"/>
      <c r="N46" s="31"/>
      <c r="O46" s="31"/>
      <c r="P46" s="31"/>
      <c r="Q46" s="31"/>
    </row>
    <row r="47" spans="2:17">
      <c r="B47" s="31"/>
      <c r="C47" s="31"/>
      <c r="D47" s="62" t="s">
        <v>75</v>
      </c>
      <c r="E47" s="62"/>
      <c r="F47" s="51">
        <f>Perfomance_Timing!I13</f>
        <v>2.1714000000000016</v>
      </c>
      <c r="G47" s="52">
        <f>Perfomance_Timing!J13</f>
        <v>2.0887999999999991</v>
      </c>
      <c r="H47" s="52">
        <f>Perfomance_Timing!K13</f>
        <v>2.3815999999999984</v>
      </c>
      <c r="I47" s="31"/>
      <c r="J47" s="31"/>
      <c r="K47" s="31"/>
      <c r="L47" s="31"/>
      <c r="M47" s="31"/>
      <c r="N47" s="31"/>
      <c r="O47" s="31"/>
      <c r="P47" s="31"/>
      <c r="Q47" s="31"/>
    </row>
    <row r="48" spans="2:17"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</row>
    <row r="49" spans="2:17"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</row>
    <row r="50" spans="2:17" ht="26" customHeight="1">
      <c r="B50" s="31"/>
      <c r="C50" s="31"/>
      <c r="D50" s="31"/>
      <c r="E50" s="31"/>
      <c r="F50" s="31"/>
      <c r="G50" s="30" t="s">
        <v>76</v>
      </c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2:17"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</row>
  </sheetData>
  <sheetProtection password="DE53" sheet="1" objects="1" scenarios="1"/>
  <mergeCells count="11">
    <mergeCell ref="D2:P2"/>
    <mergeCell ref="D10:D11"/>
    <mergeCell ref="D12:D13"/>
    <mergeCell ref="F8:H8"/>
    <mergeCell ref="D16:F16"/>
    <mergeCell ref="D6:F6"/>
    <mergeCell ref="D41:F41"/>
    <mergeCell ref="F43:H43"/>
    <mergeCell ref="D45:D46"/>
    <mergeCell ref="D47:E47"/>
    <mergeCell ref="D44:E44"/>
  </mergeCells>
  <phoneticPr fontId="19" type="noConversion"/>
  <hyperlinks>
    <hyperlink ref="G15" location="'Scenario_Reachability,Disruptio'!A1" display="Show Details"/>
    <hyperlink ref="G39" location="Concurrency_Reachability!A1" display="Show Details"/>
    <hyperlink ref="L39" location="Concurrency_Disruption!A1" display="Show Details"/>
    <hyperlink ref="G50" location="Perfomance_Timing!A1" display="Show Details"/>
  </hyperlink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2"/>
  <sheetViews>
    <sheetView windowProtection="1" workbookViewId="0">
      <selection activeCell="F29" sqref="F29"/>
    </sheetView>
  </sheetViews>
  <sheetFormatPr baseColWidth="10" defaultRowHeight="15" x14ac:dyDescent="0"/>
  <cols>
    <col min="2" max="2" width="16.1640625" bestFit="1" customWidth="1"/>
    <col min="5" max="5" width="15.5" bestFit="1" customWidth="1"/>
    <col min="6" max="6" width="18.33203125" bestFit="1" customWidth="1"/>
    <col min="7" max="7" width="18.1640625" bestFit="1" customWidth="1"/>
    <col min="8" max="8" width="14.5" bestFit="1" customWidth="1"/>
    <col min="9" max="9" width="12.1640625" bestFit="1" customWidth="1"/>
    <col min="10" max="10" width="15" bestFit="1" customWidth="1"/>
    <col min="11" max="12" width="17.83203125" bestFit="1" customWidth="1"/>
    <col min="13" max="13" width="13" customWidth="1"/>
    <col min="14" max="14" width="11.33203125" customWidth="1"/>
    <col min="20" max="20" width="15.83203125" bestFit="1" customWidth="1"/>
  </cols>
  <sheetData>
    <row r="1" spans="1:20">
      <c r="E1" s="37" t="s">
        <v>64</v>
      </c>
      <c r="F1" s="37"/>
      <c r="G1">
        <v>30</v>
      </c>
      <c r="H1" t="s">
        <v>53</v>
      </c>
    </row>
    <row r="3" spans="1:20" ht="17" thickBot="1">
      <c r="A3" s="11" t="s">
        <v>66</v>
      </c>
      <c r="B3" s="35" t="s">
        <v>1</v>
      </c>
      <c r="C3" s="35"/>
      <c r="D3" s="35"/>
      <c r="E3" s="11"/>
      <c r="F3" s="11"/>
      <c r="G3" s="35" t="s">
        <v>2</v>
      </c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</row>
    <row r="4" spans="1:20" s="9" customFormat="1" ht="19" thickTop="1">
      <c r="A4" s="25" t="s">
        <v>42</v>
      </c>
      <c r="B4" s="9" t="s">
        <v>45</v>
      </c>
      <c r="C4" s="9" t="s">
        <v>46</v>
      </c>
      <c r="D4" s="9" t="s">
        <v>47</v>
      </c>
      <c r="E4" s="9" t="s">
        <v>50</v>
      </c>
      <c r="G4" s="9" t="s">
        <v>45</v>
      </c>
      <c r="H4" s="9" t="s">
        <v>46</v>
      </c>
      <c r="I4" s="9" t="s">
        <v>47</v>
      </c>
      <c r="J4" s="9" t="s">
        <v>50</v>
      </c>
      <c r="K4" s="9" t="s">
        <v>48</v>
      </c>
      <c r="L4" s="9" t="s">
        <v>49</v>
      </c>
    </row>
    <row r="5" spans="1:20">
      <c r="D5">
        <v>0</v>
      </c>
      <c r="E5">
        <f>K5*$G$1</f>
        <v>0</v>
      </c>
      <c r="G5">
        <v>22421</v>
      </c>
      <c r="H5">
        <v>29071</v>
      </c>
      <c r="I5">
        <f>H5-G5</f>
        <v>6650</v>
      </c>
      <c r="J5">
        <f>IF(K5=0,0,((H5*K5-L5)/K5))+K5*$G$1</f>
        <v>0</v>
      </c>
      <c r="K5">
        <f t="shared" ref="K5:K60" si="0">COUNT(M5:U5)</f>
        <v>0</v>
      </c>
      <c r="L5">
        <f t="shared" ref="L5:L60" si="1">SUM(M5:U5)</f>
        <v>0</v>
      </c>
    </row>
    <row r="6" spans="1:20">
      <c r="D6">
        <v>74219</v>
      </c>
      <c r="E6">
        <f t="shared" ref="E6:E36" si="2">K6*$G$1</f>
        <v>30</v>
      </c>
      <c r="G6">
        <v>22506</v>
      </c>
      <c r="H6">
        <v>32779</v>
      </c>
      <c r="I6">
        <f t="shared" ref="I6:I37" si="3">H6-G6</f>
        <v>10273</v>
      </c>
      <c r="J6">
        <f t="shared" ref="J6:J37" si="4">IF(K6=0,0,((H6*K6-L6)/K6))+K6*$G$1</f>
        <v>34</v>
      </c>
      <c r="K6">
        <f t="shared" si="0"/>
        <v>1</v>
      </c>
      <c r="L6">
        <f t="shared" si="1"/>
        <v>32775</v>
      </c>
      <c r="M6">
        <v>32775</v>
      </c>
    </row>
    <row r="7" spans="1:20">
      <c r="D7">
        <v>69845</v>
      </c>
      <c r="E7">
        <f t="shared" si="2"/>
        <v>90</v>
      </c>
      <c r="G7">
        <v>22349</v>
      </c>
      <c r="H7">
        <v>33919</v>
      </c>
      <c r="I7">
        <f t="shared" si="3"/>
        <v>11570</v>
      </c>
      <c r="J7">
        <f t="shared" si="4"/>
        <v>641.33333333333337</v>
      </c>
      <c r="K7">
        <f t="shared" si="0"/>
        <v>3</v>
      </c>
      <c r="L7">
        <f t="shared" si="1"/>
        <v>100103</v>
      </c>
      <c r="M7">
        <v>32557</v>
      </c>
      <c r="N7">
        <v>33630</v>
      </c>
      <c r="O7">
        <v>33916</v>
      </c>
    </row>
    <row r="8" spans="1:20">
      <c r="D8">
        <v>47985</v>
      </c>
      <c r="E8">
        <f t="shared" si="2"/>
        <v>60</v>
      </c>
      <c r="G8">
        <v>21614</v>
      </c>
      <c r="H8">
        <v>27819</v>
      </c>
      <c r="I8">
        <f t="shared" si="3"/>
        <v>6205</v>
      </c>
      <c r="J8">
        <f t="shared" si="4"/>
        <v>2680</v>
      </c>
      <c r="K8">
        <f t="shared" si="0"/>
        <v>2</v>
      </c>
      <c r="L8">
        <f t="shared" si="1"/>
        <v>50398</v>
      </c>
      <c r="M8">
        <v>22585</v>
      </c>
      <c r="N8">
        <v>27813</v>
      </c>
    </row>
    <row r="9" spans="1:20">
      <c r="D9">
        <v>15407</v>
      </c>
      <c r="E9">
        <f t="shared" si="2"/>
        <v>90</v>
      </c>
      <c r="G9">
        <v>21658</v>
      </c>
      <c r="H9">
        <v>32659</v>
      </c>
      <c r="I9">
        <f t="shared" si="3"/>
        <v>11001</v>
      </c>
      <c r="J9">
        <f t="shared" si="4"/>
        <v>4358.333333333333</v>
      </c>
      <c r="K9">
        <f t="shared" si="0"/>
        <v>3</v>
      </c>
      <c r="L9">
        <f t="shared" si="1"/>
        <v>85172</v>
      </c>
      <c r="M9">
        <v>25907</v>
      </c>
      <c r="N9">
        <v>27809</v>
      </c>
      <c r="O9">
        <v>31456</v>
      </c>
    </row>
    <row r="10" spans="1:20">
      <c r="D10">
        <v>35061</v>
      </c>
      <c r="E10">
        <f t="shared" si="2"/>
        <v>30</v>
      </c>
      <c r="G10">
        <v>22459</v>
      </c>
      <c r="H10">
        <v>24797</v>
      </c>
      <c r="I10">
        <f t="shared" si="3"/>
        <v>2338</v>
      </c>
      <c r="J10">
        <f t="shared" si="4"/>
        <v>33</v>
      </c>
      <c r="K10">
        <f t="shared" si="0"/>
        <v>1</v>
      </c>
      <c r="L10">
        <f t="shared" si="1"/>
        <v>24794</v>
      </c>
      <c r="M10">
        <v>24794</v>
      </c>
    </row>
    <row r="11" spans="1:20">
      <c r="D11">
        <v>45669</v>
      </c>
      <c r="E11">
        <f t="shared" si="2"/>
        <v>60</v>
      </c>
      <c r="G11">
        <v>22839</v>
      </c>
      <c r="H11">
        <v>25534</v>
      </c>
      <c r="I11">
        <f t="shared" si="3"/>
        <v>2695</v>
      </c>
      <c r="J11">
        <f t="shared" si="4"/>
        <v>1396.5</v>
      </c>
      <c r="K11">
        <f t="shared" si="0"/>
        <v>2</v>
      </c>
      <c r="L11">
        <f t="shared" si="1"/>
        <v>48395</v>
      </c>
      <c r="M11">
        <v>23548</v>
      </c>
      <c r="N11">
        <v>24847</v>
      </c>
    </row>
    <row r="12" spans="1:20">
      <c r="D12">
        <v>3758</v>
      </c>
      <c r="E12">
        <f t="shared" si="2"/>
        <v>0</v>
      </c>
      <c r="G12">
        <v>23983</v>
      </c>
      <c r="H12">
        <v>24554</v>
      </c>
      <c r="I12">
        <f t="shared" si="3"/>
        <v>571</v>
      </c>
      <c r="J12">
        <f t="shared" si="4"/>
        <v>0</v>
      </c>
      <c r="K12">
        <f t="shared" si="0"/>
        <v>0</v>
      </c>
      <c r="L12">
        <f t="shared" si="1"/>
        <v>0</v>
      </c>
    </row>
    <row r="13" spans="1:20">
      <c r="D13">
        <v>6740</v>
      </c>
      <c r="E13">
        <f t="shared" si="2"/>
        <v>0</v>
      </c>
      <c r="G13">
        <v>23740</v>
      </c>
      <c r="H13">
        <v>28711</v>
      </c>
      <c r="I13">
        <f t="shared" si="3"/>
        <v>4971</v>
      </c>
      <c r="J13">
        <f t="shared" si="4"/>
        <v>0</v>
      </c>
      <c r="K13">
        <f t="shared" si="0"/>
        <v>0</v>
      </c>
      <c r="L13">
        <f t="shared" si="1"/>
        <v>0</v>
      </c>
    </row>
    <row r="14" spans="1:20">
      <c r="D14">
        <v>23458</v>
      </c>
      <c r="E14">
        <f t="shared" si="2"/>
        <v>120</v>
      </c>
      <c r="G14">
        <v>23041</v>
      </c>
      <c r="H14">
        <v>34576</v>
      </c>
      <c r="I14">
        <f t="shared" si="3"/>
        <v>11535</v>
      </c>
      <c r="J14">
        <f t="shared" si="4"/>
        <v>5177</v>
      </c>
      <c r="K14">
        <f t="shared" si="0"/>
        <v>4</v>
      </c>
      <c r="L14">
        <f t="shared" si="1"/>
        <v>118076</v>
      </c>
      <c r="M14">
        <v>28470</v>
      </c>
      <c r="N14">
        <v>29185</v>
      </c>
      <c r="O14">
        <v>29317</v>
      </c>
      <c r="P14">
        <v>31104</v>
      </c>
    </row>
    <row r="15" spans="1:20">
      <c r="D15">
        <v>25593</v>
      </c>
      <c r="E15">
        <f t="shared" si="2"/>
        <v>30</v>
      </c>
      <c r="G15">
        <v>22360</v>
      </c>
      <c r="H15">
        <v>29787</v>
      </c>
      <c r="I15">
        <f t="shared" si="3"/>
        <v>7427</v>
      </c>
      <c r="J15">
        <f t="shared" si="4"/>
        <v>3951</v>
      </c>
      <c r="K15">
        <f t="shared" si="0"/>
        <v>1</v>
      </c>
      <c r="L15">
        <f t="shared" si="1"/>
        <v>25866</v>
      </c>
      <c r="M15">
        <v>25866</v>
      </c>
    </row>
    <row r="16" spans="1:20">
      <c r="D16">
        <v>26</v>
      </c>
      <c r="E16">
        <f t="shared" si="2"/>
        <v>30</v>
      </c>
      <c r="G16">
        <v>20621</v>
      </c>
      <c r="H16">
        <v>30034</v>
      </c>
      <c r="I16">
        <f t="shared" si="3"/>
        <v>9413</v>
      </c>
      <c r="J16">
        <f t="shared" si="4"/>
        <v>5756</v>
      </c>
      <c r="K16">
        <f t="shared" si="0"/>
        <v>1</v>
      </c>
      <c r="L16">
        <f t="shared" si="1"/>
        <v>24308</v>
      </c>
      <c r="M16">
        <v>24308</v>
      </c>
    </row>
    <row r="17" spans="4:18">
      <c r="D17">
        <v>1447</v>
      </c>
      <c r="E17">
        <f t="shared" si="2"/>
        <v>30</v>
      </c>
      <c r="G17">
        <v>23236</v>
      </c>
      <c r="H17">
        <v>36234</v>
      </c>
      <c r="I17">
        <f t="shared" si="3"/>
        <v>12998</v>
      </c>
      <c r="J17">
        <f t="shared" si="4"/>
        <v>1436</v>
      </c>
      <c r="K17">
        <f t="shared" si="0"/>
        <v>1</v>
      </c>
      <c r="L17">
        <f t="shared" si="1"/>
        <v>34828</v>
      </c>
      <c r="M17">
        <v>34828</v>
      </c>
    </row>
    <row r="18" spans="4:18">
      <c r="D18">
        <v>3095</v>
      </c>
      <c r="E18">
        <f t="shared" si="2"/>
        <v>60</v>
      </c>
      <c r="G18">
        <v>21279</v>
      </c>
      <c r="H18">
        <v>32183</v>
      </c>
      <c r="I18">
        <f t="shared" si="3"/>
        <v>10904</v>
      </c>
      <c r="J18">
        <f t="shared" si="4"/>
        <v>4103</v>
      </c>
      <c r="K18">
        <f t="shared" si="0"/>
        <v>2</v>
      </c>
      <c r="L18">
        <f t="shared" si="1"/>
        <v>56280</v>
      </c>
      <c r="M18">
        <v>26812</v>
      </c>
      <c r="N18">
        <v>29468</v>
      </c>
    </row>
    <row r="19" spans="4:18">
      <c r="D19">
        <v>67714</v>
      </c>
      <c r="E19">
        <f t="shared" si="2"/>
        <v>60</v>
      </c>
      <c r="G19">
        <v>21352</v>
      </c>
      <c r="H19">
        <v>27716</v>
      </c>
      <c r="I19">
        <f t="shared" si="3"/>
        <v>6364</v>
      </c>
      <c r="J19">
        <f t="shared" si="4"/>
        <v>3047.5</v>
      </c>
      <c r="K19">
        <f t="shared" si="0"/>
        <v>2</v>
      </c>
      <c r="L19">
        <f t="shared" si="1"/>
        <v>49457</v>
      </c>
      <c r="M19">
        <v>24536</v>
      </c>
      <c r="N19">
        <v>24921</v>
      </c>
    </row>
    <row r="20" spans="4:18">
      <c r="D20">
        <v>210</v>
      </c>
      <c r="E20">
        <f t="shared" si="2"/>
        <v>30</v>
      </c>
      <c r="G20">
        <v>23610</v>
      </c>
      <c r="H20">
        <v>31077</v>
      </c>
      <c r="I20">
        <f t="shared" si="3"/>
        <v>7467</v>
      </c>
      <c r="J20">
        <f t="shared" si="4"/>
        <v>499</v>
      </c>
      <c r="K20">
        <f t="shared" si="0"/>
        <v>1</v>
      </c>
      <c r="L20">
        <f t="shared" si="1"/>
        <v>30608</v>
      </c>
      <c r="M20">
        <v>30608</v>
      </c>
    </row>
    <row r="21" spans="4:18">
      <c r="D21">
        <v>13732</v>
      </c>
      <c r="E21">
        <f t="shared" si="2"/>
        <v>0</v>
      </c>
      <c r="G21">
        <v>22096</v>
      </c>
      <c r="H21">
        <v>26409</v>
      </c>
      <c r="I21">
        <f t="shared" si="3"/>
        <v>4313</v>
      </c>
      <c r="J21">
        <f t="shared" si="4"/>
        <v>0</v>
      </c>
      <c r="K21">
        <f t="shared" si="0"/>
        <v>0</v>
      </c>
      <c r="L21">
        <f t="shared" si="1"/>
        <v>0</v>
      </c>
    </row>
    <row r="22" spans="4:18">
      <c r="D22">
        <v>1426</v>
      </c>
      <c r="E22">
        <f t="shared" si="2"/>
        <v>30</v>
      </c>
      <c r="G22">
        <v>20672</v>
      </c>
      <c r="H22">
        <v>25395</v>
      </c>
      <c r="I22">
        <f t="shared" si="3"/>
        <v>4723</v>
      </c>
      <c r="J22">
        <f t="shared" si="4"/>
        <v>32</v>
      </c>
      <c r="K22">
        <f t="shared" si="0"/>
        <v>1</v>
      </c>
      <c r="L22">
        <f t="shared" si="1"/>
        <v>25393</v>
      </c>
      <c r="M22">
        <v>25393</v>
      </c>
    </row>
    <row r="23" spans="4:18">
      <c r="D23">
        <v>82690</v>
      </c>
      <c r="E23">
        <f t="shared" si="2"/>
        <v>30</v>
      </c>
      <c r="G23">
        <v>20558</v>
      </c>
      <c r="H23">
        <v>32149</v>
      </c>
      <c r="I23">
        <f t="shared" si="3"/>
        <v>11591</v>
      </c>
      <c r="J23">
        <f t="shared" si="4"/>
        <v>1824</v>
      </c>
      <c r="K23">
        <f t="shared" si="0"/>
        <v>1</v>
      </c>
      <c r="L23">
        <f t="shared" si="1"/>
        <v>30355</v>
      </c>
      <c r="M23">
        <v>30355</v>
      </c>
    </row>
    <row r="24" spans="4:18">
      <c r="D24">
        <v>48205</v>
      </c>
      <c r="E24">
        <f t="shared" si="2"/>
        <v>30</v>
      </c>
      <c r="G24">
        <v>22948</v>
      </c>
      <c r="H24">
        <v>26593</v>
      </c>
      <c r="I24">
        <f t="shared" si="3"/>
        <v>3645</v>
      </c>
      <c r="J24">
        <f t="shared" si="4"/>
        <v>3496</v>
      </c>
      <c r="K24">
        <f t="shared" si="0"/>
        <v>1</v>
      </c>
      <c r="L24">
        <f t="shared" si="1"/>
        <v>23127</v>
      </c>
      <c r="M24">
        <v>23127</v>
      </c>
    </row>
    <row r="25" spans="4:18">
      <c r="D25">
        <v>35285</v>
      </c>
      <c r="E25">
        <f t="shared" si="2"/>
        <v>180</v>
      </c>
      <c r="G25">
        <v>22170</v>
      </c>
      <c r="H25">
        <v>37447</v>
      </c>
      <c r="I25">
        <f t="shared" si="3"/>
        <v>15277</v>
      </c>
      <c r="J25">
        <f t="shared" si="4"/>
        <v>4403.166666666667</v>
      </c>
      <c r="K25">
        <f t="shared" si="0"/>
        <v>6</v>
      </c>
      <c r="L25">
        <f t="shared" si="1"/>
        <v>199343</v>
      </c>
      <c r="M25">
        <v>31225</v>
      </c>
      <c r="N25">
        <v>31427</v>
      </c>
      <c r="O25">
        <v>32703</v>
      </c>
      <c r="P25">
        <v>33741</v>
      </c>
      <c r="Q25">
        <v>35043</v>
      </c>
      <c r="R25">
        <v>35204</v>
      </c>
    </row>
    <row r="26" spans="4:18">
      <c r="D26">
        <v>35470</v>
      </c>
      <c r="E26">
        <f t="shared" si="2"/>
        <v>30</v>
      </c>
      <c r="G26">
        <v>21417</v>
      </c>
      <c r="H26">
        <v>29892</v>
      </c>
      <c r="I26">
        <f t="shared" si="3"/>
        <v>8475</v>
      </c>
      <c r="J26">
        <f t="shared" si="4"/>
        <v>1603</v>
      </c>
      <c r="K26">
        <f t="shared" si="0"/>
        <v>1</v>
      </c>
      <c r="L26">
        <f t="shared" si="1"/>
        <v>28319</v>
      </c>
      <c r="M26">
        <v>28319</v>
      </c>
    </row>
    <row r="27" spans="4:18">
      <c r="D27">
        <v>8696</v>
      </c>
      <c r="E27">
        <f t="shared" si="2"/>
        <v>120</v>
      </c>
      <c r="G27">
        <v>20990</v>
      </c>
      <c r="H27">
        <v>28563</v>
      </c>
      <c r="I27">
        <f t="shared" si="3"/>
        <v>7573</v>
      </c>
      <c r="J27">
        <f t="shared" si="4"/>
        <v>5068.75</v>
      </c>
      <c r="K27">
        <f t="shared" si="0"/>
        <v>4</v>
      </c>
      <c r="L27">
        <f t="shared" si="1"/>
        <v>94457</v>
      </c>
      <c r="M27">
        <v>22460</v>
      </c>
      <c r="N27">
        <v>22565</v>
      </c>
      <c r="O27">
        <v>23175</v>
      </c>
      <c r="P27">
        <v>26257</v>
      </c>
    </row>
    <row r="28" spans="4:18">
      <c r="D28">
        <v>150914</v>
      </c>
      <c r="E28">
        <f t="shared" si="2"/>
        <v>30</v>
      </c>
      <c r="G28">
        <v>21612</v>
      </c>
      <c r="H28">
        <v>24377</v>
      </c>
      <c r="I28">
        <f t="shared" si="3"/>
        <v>2765</v>
      </c>
      <c r="J28">
        <f t="shared" si="4"/>
        <v>39</v>
      </c>
      <c r="K28">
        <f t="shared" si="0"/>
        <v>1</v>
      </c>
      <c r="L28">
        <f t="shared" si="1"/>
        <v>24368</v>
      </c>
      <c r="M28">
        <v>24368</v>
      </c>
    </row>
    <row r="29" spans="4:18">
      <c r="D29">
        <v>147882</v>
      </c>
      <c r="E29">
        <f t="shared" si="2"/>
        <v>60</v>
      </c>
      <c r="G29">
        <v>22853</v>
      </c>
      <c r="H29">
        <v>29424</v>
      </c>
      <c r="I29">
        <f t="shared" si="3"/>
        <v>6571</v>
      </c>
      <c r="J29">
        <f t="shared" si="4"/>
        <v>3214.5</v>
      </c>
      <c r="K29">
        <f t="shared" si="0"/>
        <v>2</v>
      </c>
      <c r="L29">
        <f t="shared" si="1"/>
        <v>52539</v>
      </c>
      <c r="M29">
        <v>24551</v>
      </c>
      <c r="N29">
        <v>27988</v>
      </c>
    </row>
    <row r="30" spans="4:18">
      <c r="D30">
        <v>23</v>
      </c>
      <c r="E30">
        <f t="shared" si="2"/>
        <v>120</v>
      </c>
      <c r="G30">
        <v>21009</v>
      </c>
      <c r="H30">
        <v>34631</v>
      </c>
      <c r="I30">
        <f t="shared" si="3"/>
        <v>13622</v>
      </c>
      <c r="J30">
        <f t="shared" si="4"/>
        <v>4401</v>
      </c>
      <c r="K30">
        <f t="shared" si="0"/>
        <v>4</v>
      </c>
      <c r="L30">
        <f t="shared" si="1"/>
        <v>121400</v>
      </c>
      <c r="M30">
        <v>26934</v>
      </c>
      <c r="N30">
        <v>27840</v>
      </c>
      <c r="O30">
        <v>32003</v>
      </c>
      <c r="P30">
        <v>34623</v>
      </c>
    </row>
    <row r="31" spans="4:18">
      <c r="D31">
        <v>19533</v>
      </c>
      <c r="E31">
        <f t="shared" si="2"/>
        <v>30</v>
      </c>
      <c r="G31">
        <v>20721</v>
      </c>
      <c r="H31">
        <v>28956</v>
      </c>
      <c r="I31">
        <f t="shared" si="3"/>
        <v>8235</v>
      </c>
      <c r="J31">
        <f t="shared" si="4"/>
        <v>5874</v>
      </c>
      <c r="K31">
        <f t="shared" si="0"/>
        <v>1</v>
      </c>
      <c r="L31">
        <f t="shared" si="1"/>
        <v>23112</v>
      </c>
      <c r="M31">
        <v>23112</v>
      </c>
    </row>
    <row r="32" spans="4:18">
      <c r="D32">
        <v>25</v>
      </c>
      <c r="E32">
        <f t="shared" si="2"/>
        <v>30</v>
      </c>
      <c r="G32">
        <v>24096</v>
      </c>
      <c r="H32">
        <v>35239</v>
      </c>
      <c r="I32">
        <f t="shared" si="3"/>
        <v>11143</v>
      </c>
      <c r="J32">
        <f t="shared" si="4"/>
        <v>6116</v>
      </c>
      <c r="K32">
        <f t="shared" si="0"/>
        <v>1</v>
      </c>
      <c r="L32">
        <f t="shared" si="1"/>
        <v>29153</v>
      </c>
      <c r="M32">
        <v>29153</v>
      </c>
    </row>
    <row r="33" spans="1:20">
      <c r="D33">
        <v>53651</v>
      </c>
      <c r="E33">
        <f t="shared" si="2"/>
        <v>90</v>
      </c>
      <c r="G33">
        <v>23542</v>
      </c>
      <c r="H33">
        <v>34327</v>
      </c>
      <c r="I33">
        <f t="shared" si="3"/>
        <v>10785</v>
      </c>
      <c r="J33">
        <f t="shared" si="4"/>
        <v>1860</v>
      </c>
      <c r="K33">
        <f t="shared" si="0"/>
        <v>3</v>
      </c>
      <c r="L33">
        <f t="shared" si="1"/>
        <v>97671</v>
      </c>
      <c r="M33">
        <v>29865</v>
      </c>
      <c r="N33">
        <v>33486</v>
      </c>
      <c r="O33">
        <v>34320</v>
      </c>
    </row>
    <row r="34" spans="1:20">
      <c r="D34">
        <v>24</v>
      </c>
      <c r="E34">
        <f t="shared" si="2"/>
        <v>30</v>
      </c>
      <c r="G34">
        <v>20389</v>
      </c>
      <c r="H34">
        <v>26212</v>
      </c>
      <c r="I34">
        <f t="shared" si="3"/>
        <v>5823</v>
      </c>
      <c r="J34">
        <f t="shared" si="4"/>
        <v>40</v>
      </c>
      <c r="K34">
        <f t="shared" si="0"/>
        <v>1</v>
      </c>
      <c r="L34">
        <f t="shared" si="1"/>
        <v>26202</v>
      </c>
      <c r="M34">
        <v>26202</v>
      </c>
    </row>
    <row r="35" spans="1:20">
      <c r="D35">
        <v>47096</v>
      </c>
      <c r="E35">
        <f t="shared" si="2"/>
        <v>30</v>
      </c>
      <c r="G35">
        <v>21024</v>
      </c>
      <c r="H35">
        <v>22207</v>
      </c>
      <c r="I35">
        <f t="shared" si="3"/>
        <v>1183</v>
      </c>
      <c r="J35">
        <f t="shared" si="4"/>
        <v>53</v>
      </c>
      <c r="K35">
        <f t="shared" si="0"/>
        <v>1</v>
      </c>
      <c r="L35">
        <f t="shared" si="1"/>
        <v>22184</v>
      </c>
      <c r="M35">
        <v>22184</v>
      </c>
    </row>
    <row r="36" spans="1:20">
      <c r="D36">
        <v>25</v>
      </c>
      <c r="E36">
        <f t="shared" si="2"/>
        <v>90</v>
      </c>
      <c r="G36">
        <v>22817</v>
      </c>
      <c r="H36">
        <v>29015</v>
      </c>
      <c r="I36">
        <f t="shared" si="3"/>
        <v>6198</v>
      </c>
      <c r="J36">
        <f t="shared" si="4"/>
        <v>2552</v>
      </c>
      <c r="K36">
        <f t="shared" si="0"/>
        <v>3</v>
      </c>
      <c r="L36">
        <f t="shared" si="1"/>
        <v>79659</v>
      </c>
      <c r="M36">
        <v>25725</v>
      </c>
      <c r="N36">
        <v>26578</v>
      </c>
      <c r="O36">
        <v>27356</v>
      </c>
    </row>
    <row r="37" spans="1:20">
      <c r="D37">
        <v>16816</v>
      </c>
      <c r="E37">
        <f>K37*$G$1</f>
        <v>0</v>
      </c>
      <c r="G37">
        <v>22285</v>
      </c>
      <c r="H37">
        <v>22809</v>
      </c>
      <c r="I37">
        <f t="shared" si="3"/>
        <v>524</v>
      </c>
      <c r="J37">
        <f t="shared" si="4"/>
        <v>0</v>
      </c>
      <c r="K37">
        <f t="shared" si="0"/>
        <v>0</v>
      </c>
      <c r="L37">
        <f t="shared" si="1"/>
        <v>0</v>
      </c>
    </row>
    <row r="38" spans="1:20" s="10" customFormat="1">
      <c r="A38" s="10" t="s">
        <v>31</v>
      </c>
      <c r="D38" s="10">
        <f>AVERAGE(D5:D37)/1000</f>
        <v>32.779393939393934</v>
      </c>
      <c r="E38" s="10">
        <f>AVERAGE(E5:E37)/1000</f>
        <v>0.05</v>
      </c>
      <c r="I38" s="10">
        <f>AVERAGE(I5:I37)/1000</f>
        <v>7.4190303030303033</v>
      </c>
      <c r="J38" s="10">
        <f t="shared" ref="J38" si="5">AVERAGE(J5:J37)/1000</f>
        <v>2.233002525252525</v>
      </c>
      <c r="K38" s="10">
        <f>AVERAGE(K5:K37)</f>
        <v>1.6666666666666667</v>
      </c>
    </row>
    <row r="39" spans="1:20">
      <c r="A39" t="s">
        <v>37</v>
      </c>
      <c r="D39">
        <f>STDEV(D5:D37)/1000</f>
        <v>39.123559364802325</v>
      </c>
      <c r="E39">
        <f>STDEV(E5:E37)/1000</f>
        <v>4.220485754033533E-2</v>
      </c>
      <c r="I39">
        <f>STDEV(I5:I37)/1000</f>
        <v>3.9339627642242663</v>
      </c>
      <c r="J39">
        <f t="shared" ref="J39:K39" si="6">STDEV(J5:J37)/1000</f>
        <v>2.1121572187055309</v>
      </c>
      <c r="K39">
        <f t="shared" si="6"/>
        <v>1.4068285846778443E-3</v>
      </c>
    </row>
    <row r="40" spans="1:20" s="10" customFormat="1">
      <c r="A40" s="10" t="s">
        <v>51</v>
      </c>
      <c r="D40" s="10">
        <f>CONFIDENCE(0.05,D39,33)</f>
        <v>13.348408228821231</v>
      </c>
      <c r="E40" s="10">
        <f>CONFIDENCE(0.05,E39,33)</f>
        <v>1.4399703831509666E-2</v>
      </c>
      <c r="I40" s="10">
        <f>CONFIDENCE(0.05,I39,33)</f>
        <v>1.342212768633988</v>
      </c>
      <c r="J40" s="10">
        <f t="shared" ref="J40:K40" si="7">CONFIDENCE(0.05,J39,33)</f>
        <v>0.72063833803674482</v>
      </c>
      <c r="K40" s="10">
        <f t="shared" si="7"/>
        <v>4.799901277169888E-4</v>
      </c>
    </row>
    <row r="41" spans="1:20" s="9" customFormat="1" ht="18">
      <c r="A41" s="25" t="s">
        <v>43</v>
      </c>
    </row>
    <row r="42" spans="1:20">
      <c r="D42">
        <v>105350</v>
      </c>
      <c r="E42">
        <f>K42*$G$1</f>
        <v>180</v>
      </c>
      <c r="G42">
        <v>21025</v>
      </c>
      <c r="H42">
        <v>30895</v>
      </c>
      <c r="I42">
        <f>H42-G42</f>
        <v>9870</v>
      </c>
      <c r="J42">
        <f t="shared" ref="J42:J74" si="8">IF(K42=0,0,((H42*K42-L42)/K42))+K42*$G$1</f>
        <v>2862.1666666666665</v>
      </c>
      <c r="K42">
        <f t="shared" si="0"/>
        <v>6</v>
      </c>
      <c r="L42">
        <f t="shared" si="1"/>
        <v>169277</v>
      </c>
      <c r="M42">
        <v>24369</v>
      </c>
      <c r="N42">
        <v>24984</v>
      </c>
      <c r="O42">
        <v>28381</v>
      </c>
      <c r="P42">
        <v>30184</v>
      </c>
      <c r="Q42">
        <v>30469</v>
      </c>
      <c r="R42">
        <v>30890</v>
      </c>
    </row>
    <row r="43" spans="1:20">
      <c r="D43">
        <v>672</v>
      </c>
      <c r="E43">
        <f t="shared" ref="E43:E73" si="9">K43*$G$1</f>
        <v>90</v>
      </c>
      <c r="G43">
        <v>22039</v>
      </c>
      <c r="H43">
        <v>35651</v>
      </c>
      <c r="I43">
        <f t="shared" ref="I43:I74" si="10">H43-G43</f>
        <v>13612</v>
      </c>
      <c r="J43">
        <f t="shared" si="8"/>
        <v>5954</v>
      </c>
      <c r="K43">
        <f t="shared" si="0"/>
        <v>3</v>
      </c>
      <c r="L43">
        <f t="shared" si="1"/>
        <v>89361</v>
      </c>
      <c r="M43">
        <v>24740</v>
      </c>
      <c r="N43">
        <v>28979</v>
      </c>
      <c r="O43">
        <v>35642</v>
      </c>
    </row>
    <row r="44" spans="1:20">
      <c r="D44">
        <v>12796</v>
      </c>
      <c r="E44">
        <f t="shared" si="9"/>
        <v>90</v>
      </c>
      <c r="G44">
        <v>21646</v>
      </c>
      <c r="H44">
        <v>32033</v>
      </c>
      <c r="I44">
        <f t="shared" si="10"/>
        <v>10387</v>
      </c>
      <c r="J44">
        <f t="shared" si="8"/>
        <v>3763</v>
      </c>
      <c r="K44">
        <f t="shared" si="0"/>
        <v>3</v>
      </c>
      <c r="L44">
        <f t="shared" si="1"/>
        <v>85080</v>
      </c>
      <c r="M44">
        <v>24890</v>
      </c>
      <c r="N44">
        <v>28164</v>
      </c>
      <c r="O44">
        <v>32026</v>
      </c>
    </row>
    <row r="45" spans="1:20">
      <c r="D45">
        <v>24</v>
      </c>
      <c r="E45">
        <f t="shared" si="9"/>
        <v>0</v>
      </c>
      <c r="G45">
        <v>21546</v>
      </c>
      <c r="H45">
        <v>22071</v>
      </c>
      <c r="I45">
        <f t="shared" si="10"/>
        <v>525</v>
      </c>
      <c r="J45">
        <f t="shared" si="8"/>
        <v>0</v>
      </c>
      <c r="K45">
        <f t="shared" si="0"/>
        <v>0</v>
      </c>
      <c r="L45">
        <f t="shared" si="1"/>
        <v>0</v>
      </c>
    </row>
    <row r="46" spans="1:20">
      <c r="D46">
        <v>25</v>
      </c>
      <c r="E46">
        <f t="shared" si="9"/>
        <v>240</v>
      </c>
      <c r="G46">
        <v>20513</v>
      </c>
      <c r="H46">
        <v>45286</v>
      </c>
      <c r="I46">
        <f t="shared" si="10"/>
        <v>24773</v>
      </c>
      <c r="J46">
        <f t="shared" si="8"/>
        <v>12011</v>
      </c>
      <c r="K46">
        <f t="shared" si="0"/>
        <v>8</v>
      </c>
      <c r="L46">
        <f t="shared" si="1"/>
        <v>268120</v>
      </c>
      <c r="M46">
        <v>22696</v>
      </c>
      <c r="N46">
        <v>30434</v>
      </c>
      <c r="O46">
        <v>30536</v>
      </c>
      <c r="P46">
        <v>33624</v>
      </c>
      <c r="Q46">
        <v>34431</v>
      </c>
      <c r="R46">
        <v>34875</v>
      </c>
      <c r="S46">
        <v>36249</v>
      </c>
      <c r="T46">
        <v>45275</v>
      </c>
    </row>
    <row r="47" spans="1:20">
      <c r="D47">
        <v>22041</v>
      </c>
      <c r="E47">
        <f t="shared" si="9"/>
        <v>30</v>
      </c>
      <c r="G47">
        <v>23775</v>
      </c>
      <c r="H47">
        <v>31654</v>
      </c>
      <c r="I47">
        <f t="shared" si="10"/>
        <v>7879</v>
      </c>
      <c r="J47">
        <f t="shared" si="8"/>
        <v>46</v>
      </c>
      <c r="K47">
        <f t="shared" si="0"/>
        <v>1</v>
      </c>
      <c r="L47">
        <f t="shared" si="1"/>
        <v>31638</v>
      </c>
      <c r="M47">
        <v>31638</v>
      </c>
    </row>
    <row r="48" spans="1:20">
      <c r="D48">
        <v>12049</v>
      </c>
      <c r="E48">
        <f t="shared" si="9"/>
        <v>90</v>
      </c>
      <c r="G48">
        <v>22859</v>
      </c>
      <c r="H48">
        <v>33975</v>
      </c>
      <c r="I48">
        <f t="shared" si="10"/>
        <v>11116</v>
      </c>
      <c r="J48">
        <f t="shared" si="8"/>
        <v>3495</v>
      </c>
      <c r="K48">
        <f t="shared" si="0"/>
        <v>3</v>
      </c>
      <c r="L48">
        <f t="shared" si="1"/>
        <v>91710</v>
      </c>
      <c r="M48">
        <v>27820</v>
      </c>
      <c r="N48">
        <v>29924</v>
      </c>
      <c r="O48">
        <v>33966</v>
      </c>
    </row>
    <row r="49" spans="4:21">
      <c r="D49">
        <v>7787</v>
      </c>
      <c r="E49">
        <f t="shared" si="9"/>
        <v>60</v>
      </c>
      <c r="G49">
        <v>23041</v>
      </c>
      <c r="H49">
        <v>30115</v>
      </c>
      <c r="I49">
        <f t="shared" si="10"/>
        <v>7074</v>
      </c>
      <c r="J49">
        <f t="shared" si="8"/>
        <v>1254</v>
      </c>
      <c r="K49">
        <f t="shared" si="0"/>
        <v>2</v>
      </c>
      <c r="L49">
        <f t="shared" si="1"/>
        <v>57842</v>
      </c>
      <c r="M49">
        <v>27730</v>
      </c>
      <c r="N49">
        <v>30112</v>
      </c>
    </row>
    <row r="50" spans="4:21">
      <c r="D50">
        <v>927</v>
      </c>
      <c r="E50">
        <f t="shared" si="9"/>
        <v>90</v>
      </c>
      <c r="G50">
        <v>20589</v>
      </c>
      <c r="H50">
        <v>32456</v>
      </c>
      <c r="I50">
        <f t="shared" si="10"/>
        <v>11867</v>
      </c>
      <c r="J50">
        <f t="shared" si="8"/>
        <v>3695</v>
      </c>
      <c r="K50">
        <f t="shared" si="0"/>
        <v>3</v>
      </c>
      <c r="L50">
        <f t="shared" si="1"/>
        <v>86553</v>
      </c>
      <c r="M50">
        <v>24750</v>
      </c>
      <c r="N50">
        <v>29357</v>
      </c>
      <c r="O50">
        <v>32446</v>
      </c>
    </row>
    <row r="51" spans="4:21">
      <c r="D51">
        <v>24</v>
      </c>
      <c r="E51">
        <f t="shared" si="9"/>
        <v>0</v>
      </c>
      <c r="G51">
        <v>23491</v>
      </c>
      <c r="H51">
        <v>24014</v>
      </c>
      <c r="I51">
        <f t="shared" si="10"/>
        <v>523</v>
      </c>
      <c r="J51">
        <f t="shared" si="8"/>
        <v>0</v>
      </c>
      <c r="K51">
        <f t="shared" si="0"/>
        <v>0</v>
      </c>
      <c r="L51">
        <f t="shared" si="1"/>
        <v>0</v>
      </c>
    </row>
    <row r="52" spans="4:21">
      <c r="D52">
        <v>5811</v>
      </c>
      <c r="E52">
        <f t="shared" si="9"/>
        <v>30</v>
      </c>
      <c r="G52">
        <v>22612</v>
      </c>
      <c r="H52">
        <v>23582</v>
      </c>
      <c r="I52">
        <f t="shared" si="10"/>
        <v>970</v>
      </c>
      <c r="J52">
        <f t="shared" si="8"/>
        <v>33</v>
      </c>
      <c r="K52">
        <f t="shared" si="0"/>
        <v>1</v>
      </c>
      <c r="L52">
        <f t="shared" si="1"/>
        <v>23579</v>
      </c>
      <c r="M52">
        <v>23579</v>
      </c>
    </row>
    <row r="53" spans="4:21">
      <c r="D53">
        <v>25131</v>
      </c>
      <c r="E53">
        <f t="shared" si="9"/>
        <v>0</v>
      </c>
      <c r="G53">
        <v>23917</v>
      </c>
      <c r="H53">
        <v>24442</v>
      </c>
      <c r="I53">
        <f t="shared" si="10"/>
        <v>525</v>
      </c>
      <c r="J53">
        <f t="shared" si="8"/>
        <v>0</v>
      </c>
      <c r="K53">
        <f t="shared" si="0"/>
        <v>0</v>
      </c>
      <c r="L53">
        <f t="shared" si="1"/>
        <v>0</v>
      </c>
    </row>
    <row r="54" spans="4:21">
      <c r="D54">
        <v>37667</v>
      </c>
      <c r="E54">
        <f t="shared" si="9"/>
        <v>0</v>
      </c>
      <c r="G54">
        <v>22207</v>
      </c>
      <c r="H54">
        <v>25091</v>
      </c>
      <c r="I54">
        <f t="shared" si="10"/>
        <v>2884</v>
      </c>
      <c r="J54">
        <f t="shared" si="8"/>
        <v>0</v>
      </c>
      <c r="K54">
        <f t="shared" si="0"/>
        <v>0</v>
      </c>
      <c r="L54">
        <f t="shared" si="1"/>
        <v>0</v>
      </c>
    </row>
    <row r="55" spans="4:21">
      <c r="D55">
        <v>15492</v>
      </c>
      <c r="E55">
        <f t="shared" si="9"/>
        <v>60</v>
      </c>
      <c r="G55">
        <v>23654</v>
      </c>
      <c r="H55">
        <v>26388</v>
      </c>
      <c r="I55">
        <f t="shared" si="10"/>
        <v>2734</v>
      </c>
      <c r="J55">
        <f t="shared" si="8"/>
        <v>991.5</v>
      </c>
      <c r="K55">
        <f t="shared" si="0"/>
        <v>2</v>
      </c>
      <c r="L55">
        <f t="shared" si="1"/>
        <v>50913</v>
      </c>
      <c r="M55">
        <v>24536</v>
      </c>
      <c r="N55">
        <v>26377</v>
      </c>
    </row>
    <row r="56" spans="4:21">
      <c r="D56">
        <v>5175</v>
      </c>
      <c r="E56">
        <f t="shared" si="9"/>
        <v>60</v>
      </c>
      <c r="G56">
        <v>24001</v>
      </c>
      <c r="H56">
        <v>32111</v>
      </c>
      <c r="I56">
        <f t="shared" si="10"/>
        <v>8110</v>
      </c>
      <c r="J56">
        <f t="shared" si="8"/>
        <v>2298.5</v>
      </c>
      <c r="K56">
        <f t="shared" si="0"/>
        <v>2</v>
      </c>
      <c r="L56">
        <f t="shared" si="1"/>
        <v>59745</v>
      </c>
      <c r="M56">
        <v>27638</v>
      </c>
      <c r="N56">
        <v>32107</v>
      </c>
    </row>
    <row r="57" spans="4:21">
      <c r="D57">
        <v>39188</v>
      </c>
      <c r="E57">
        <f t="shared" si="9"/>
        <v>0</v>
      </c>
      <c r="G57">
        <v>24213</v>
      </c>
      <c r="H57">
        <v>24736</v>
      </c>
      <c r="I57">
        <f t="shared" si="10"/>
        <v>523</v>
      </c>
      <c r="J57">
        <f t="shared" si="8"/>
        <v>0</v>
      </c>
      <c r="K57">
        <f t="shared" si="0"/>
        <v>0</v>
      </c>
      <c r="L57">
        <f t="shared" si="1"/>
        <v>0</v>
      </c>
    </row>
    <row r="58" spans="4:21">
      <c r="D58">
        <v>51685</v>
      </c>
      <c r="E58">
        <f t="shared" si="9"/>
        <v>120</v>
      </c>
      <c r="G58">
        <v>21114</v>
      </c>
      <c r="H58">
        <v>36858</v>
      </c>
      <c r="I58">
        <f t="shared" si="10"/>
        <v>15744</v>
      </c>
      <c r="J58">
        <f t="shared" si="8"/>
        <v>5142.25</v>
      </c>
      <c r="K58">
        <f t="shared" si="0"/>
        <v>4</v>
      </c>
      <c r="L58">
        <f t="shared" si="1"/>
        <v>127343</v>
      </c>
      <c r="M58">
        <v>26843</v>
      </c>
      <c r="N58">
        <v>31103</v>
      </c>
      <c r="O58">
        <v>32550</v>
      </c>
      <c r="P58">
        <v>36847</v>
      </c>
    </row>
    <row r="59" spans="4:21">
      <c r="D59">
        <v>42730</v>
      </c>
      <c r="E59">
        <f t="shared" si="9"/>
        <v>120</v>
      </c>
      <c r="G59">
        <v>24146</v>
      </c>
      <c r="H59">
        <v>34815</v>
      </c>
      <c r="I59">
        <f t="shared" si="10"/>
        <v>10669</v>
      </c>
      <c r="J59">
        <f t="shared" si="8"/>
        <v>5594</v>
      </c>
      <c r="K59">
        <f t="shared" si="0"/>
        <v>4</v>
      </c>
      <c r="L59">
        <f t="shared" si="1"/>
        <v>117364</v>
      </c>
      <c r="M59">
        <v>24354</v>
      </c>
      <c r="N59">
        <v>26932</v>
      </c>
      <c r="O59">
        <v>31274</v>
      </c>
      <c r="P59">
        <v>34804</v>
      </c>
    </row>
    <row r="60" spans="4:21">
      <c r="D60">
        <v>19052</v>
      </c>
      <c r="E60">
        <f t="shared" si="9"/>
        <v>60</v>
      </c>
      <c r="G60">
        <v>23207</v>
      </c>
      <c r="H60">
        <v>27876</v>
      </c>
      <c r="I60">
        <f t="shared" si="10"/>
        <v>4669</v>
      </c>
      <c r="J60">
        <f t="shared" si="8"/>
        <v>1981</v>
      </c>
      <c r="K60">
        <f t="shared" si="0"/>
        <v>2</v>
      </c>
      <c r="L60">
        <f t="shared" si="1"/>
        <v>51910</v>
      </c>
      <c r="M60">
        <v>24044</v>
      </c>
      <c r="N60">
        <v>27866</v>
      </c>
    </row>
    <row r="61" spans="4:21">
      <c r="D61">
        <v>20376</v>
      </c>
      <c r="E61">
        <f t="shared" si="9"/>
        <v>270</v>
      </c>
      <c r="G61">
        <v>22102</v>
      </c>
      <c r="H61">
        <v>47130</v>
      </c>
      <c r="I61">
        <f t="shared" si="10"/>
        <v>25028</v>
      </c>
      <c r="J61">
        <f t="shared" si="8"/>
        <v>10594.666666666666</v>
      </c>
      <c r="K61">
        <f>COUNT(M61:U61)</f>
        <v>9</v>
      </c>
      <c r="L61">
        <f>SUM(M61:U61)</f>
        <v>331248</v>
      </c>
      <c r="M61">
        <v>23630</v>
      </c>
      <c r="N61">
        <v>31494</v>
      </c>
      <c r="O61">
        <v>33237</v>
      </c>
      <c r="P61">
        <v>34420</v>
      </c>
      <c r="Q61">
        <v>36850</v>
      </c>
      <c r="R61">
        <v>37999</v>
      </c>
      <c r="S61">
        <v>42115</v>
      </c>
      <c r="T61">
        <v>44384</v>
      </c>
      <c r="U61">
        <v>47119</v>
      </c>
    </row>
    <row r="62" spans="4:21">
      <c r="D62">
        <v>39287</v>
      </c>
      <c r="E62">
        <f t="shared" si="9"/>
        <v>0</v>
      </c>
      <c r="G62">
        <v>23190</v>
      </c>
      <c r="H62">
        <v>23716</v>
      </c>
      <c r="I62">
        <f t="shared" si="10"/>
        <v>526</v>
      </c>
      <c r="J62">
        <f t="shared" si="8"/>
        <v>0</v>
      </c>
      <c r="K62">
        <f t="shared" ref="K62:K111" si="11">COUNT(M62:U62)</f>
        <v>0</v>
      </c>
      <c r="L62">
        <f t="shared" ref="L62:L111" si="12">SUM(M62:U62)</f>
        <v>0</v>
      </c>
    </row>
    <row r="63" spans="4:21">
      <c r="D63">
        <v>1258</v>
      </c>
      <c r="E63">
        <f t="shared" si="9"/>
        <v>60</v>
      </c>
      <c r="G63">
        <v>21853</v>
      </c>
      <c r="H63">
        <v>22791</v>
      </c>
      <c r="I63">
        <f t="shared" si="10"/>
        <v>938</v>
      </c>
      <c r="J63">
        <f t="shared" si="8"/>
        <v>532</v>
      </c>
      <c r="K63">
        <f t="shared" si="11"/>
        <v>2</v>
      </c>
      <c r="L63">
        <f t="shared" si="12"/>
        <v>44638</v>
      </c>
      <c r="M63">
        <v>21862</v>
      </c>
      <c r="N63">
        <v>22776</v>
      </c>
    </row>
    <row r="64" spans="4:21">
      <c r="D64">
        <v>87079</v>
      </c>
      <c r="E64">
        <f t="shared" si="9"/>
        <v>0</v>
      </c>
      <c r="G64">
        <v>22754</v>
      </c>
      <c r="H64">
        <v>23279</v>
      </c>
      <c r="I64">
        <f t="shared" si="10"/>
        <v>525</v>
      </c>
      <c r="J64">
        <f t="shared" si="8"/>
        <v>0</v>
      </c>
      <c r="K64">
        <f t="shared" si="11"/>
        <v>0</v>
      </c>
      <c r="L64">
        <f t="shared" si="12"/>
        <v>0</v>
      </c>
    </row>
    <row r="65" spans="1:18">
      <c r="D65">
        <v>12434</v>
      </c>
      <c r="E65">
        <f t="shared" si="9"/>
        <v>0</v>
      </c>
      <c r="G65">
        <v>21635</v>
      </c>
      <c r="H65">
        <v>23894</v>
      </c>
      <c r="I65">
        <f t="shared" si="10"/>
        <v>2259</v>
      </c>
      <c r="J65">
        <f t="shared" si="8"/>
        <v>0</v>
      </c>
      <c r="K65">
        <f t="shared" si="11"/>
        <v>0</v>
      </c>
      <c r="L65">
        <f t="shared" si="12"/>
        <v>0</v>
      </c>
    </row>
    <row r="66" spans="1:18">
      <c r="D66">
        <v>57504</v>
      </c>
      <c r="E66">
        <f t="shared" si="9"/>
        <v>90</v>
      </c>
      <c r="G66">
        <v>23807</v>
      </c>
      <c r="H66">
        <v>36173</v>
      </c>
      <c r="I66">
        <f t="shared" si="10"/>
        <v>12366</v>
      </c>
      <c r="J66">
        <f t="shared" si="8"/>
        <v>5645.666666666667</v>
      </c>
      <c r="K66">
        <f t="shared" si="11"/>
        <v>3</v>
      </c>
      <c r="L66">
        <f t="shared" si="12"/>
        <v>91852</v>
      </c>
      <c r="M66">
        <v>23888</v>
      </c>
      <c r="N66">
        <v>31798</v>
      </c>
      <c r="O66">
        <v>36166</v>
      </c>
    </row>
    <row r="67" spans="1:18">
      <c r="D67">
        <v>21904</v>
      </c>
      <c r="E67">
        <f t="shared" si="9"/>
        <v>0</v>
      </c>
      <c r="G67">
        <v>20539</v>
      </c>
      <c r="H67">
        <v>21062</v>
      </c>
      <c r="I67">
        <f t="shared" si="10"/>
        <v>523</v>
      </c>
      <c r="J67">
        <f t="shared" si="8"/>
        <v>0</v>
      </c>
      <c r="K67">
        <f t="shared" si="11"/>
        <v>0</v>
      </c>
      <c r="L67">
        <f t="shared" si="12"/>
        <v>0</v>
      </c>
    </row>
    <row r="68" spans="1:18">
      <c r="D68">
        <v>16198</v>
      </c>
      <c r="E68">
        <f t="shared" si="9"/>
        <v>0</v>
      </c>
      <c r="G68">
        <v>23461</v>
      </c>
      <c r="H68">
        <v>23987</v>
      </c>
      <c r="I68">
        <f t="shared" si="10"/>
        <v>526</v>
      </c>
      <c r="J68">
        <f t="shared" si="8"/>
        <v>0</v>
      </c>
      <c r="K68">
        <f t="shared" si="11"/>
        <v>0</v>
      </c>
      <c r="L68">
        <f t="shared" si="12"/>
        <v>0</v>
      </c>
    </row>
    <row r="69" spans="1:18">
      <c r="D69">
        <v>38639</v>
      </c>
      <c r="E69">
        <f t="shared" si="9"/>
        <v>30</v>
      </c>
      <c r="G69">
        <v>22193</v>
      </c>
      <c r="H69">
        <v>23179</v>
      </c>
      <c r="I69">
        <f t="shared" si="10"/>
        <v>986</v>
      </c>
      <c r="J69">
        <f t="shared" si="8"/>
        <v>109</v>
      </c>
      <c r="K69">
        <f t="shared" si="11"/>
        <v>1</v>
      </c>
      <c r="L69">
        <f t="shared" si="12"/>
        <v>23100</v>
      </c>
      <c r="M69">
        <v>23100</v>
      </c>
    </row>
    <row r="70" spans="1:18">
      <c r="D70">
        <v>41323</v>
      </c>
      <c r="E70">
        <f t="shared" si="9"/>
        <v>90</v>
      </c>
      <c r="G70">
        <v>22073</v>
      </c>
      <c r="H70">
        <v>25207</v>
      </c>
      <c r="I70">
        <f t="shared" si="10"/>
        <v>3134</v>
      </c>
      <c r="J70">
        <f t="shared" si="8"/>
        <v>976.33333333333337</v>
      </c>
      <c r="K70">
        <f t="shared" si="11"/>
        <v>3</v>
      </c>
      <c r="L70">
        <f t="shared" si="12"/>
        <v>72962</v>
      </c>
      <c r="M70">
        <v>23456</v>
      </c>
      <c r="N70">
        <v>24308</v>
      </c>
      <c r="O70">
        <v>25198</v>
      </c>
    </row>
    <row r="71" spans="1:18">
      <c r="D71">
        <v>13351</v>
      </c>
      <c r="E71">
        <f t="shared" si="9"/>
        <v>180</v>
      </c>
      <c r="G71">
        <v>22527</v>
      </c>
      <c r="H71">
        <v>32790</v>
      </c>
      <c r="I71">
        <f t="shared" si="10"/>
        <v>10263</v>
      </c>
      <c r="J71">
        <f t="shared" si="8"/>
        <v>4634.5</v>
      </c>
      <c r="K71">
        <f t="shared" si="11"/>
        <v>6</v>
      </c>
      <c r="L71">
        <f t="shared" si="12"/>
        <v>170013</v>
      </c>
      <c r="M71">
        <v>22555</v>
      </c>
      <c r="N71">
        <v>25019</v>
      </c>
      <c r="O71">
        <v>26755</v>
      </c>
      <c r="P71">
        <v>31319</v>
      </c>
      <c r="Q71">
        <v>31583</v>
      </c>
      <c r="R71">
        <v>32782</v>
      </c>
    </row>
    <row r="72" spans="1:18">
      <c r="D72">
        <v>40513</v>
      </c>
      <c r="E72">
        <f t="shared" si="9"/>
        <v>0</v>
      </c>
      <c r="G72">
        <v>20448</v>
      </c>
      <c r="H72">
        <v>20972</v>
      </c>
      <c r="I72">
        <f t="shared" si="10"/>
        <v>524</v>
      </c>
      <c r="J72">
        <f t="shared" si="8"/>
        <v>0</v>
      </c>
      <c r="K72">
        <f t="shared" si="11"/>
        <v>0</v>
      </c>
      <c r="L72">
        <f t="shared" si="12"/>
        <v>0</v>
      </c>
    </row>
    <row r="73" spans="1:18">
      <c r="D73">
        <v>4694</v>
      </c>
      <c r="E73">
        <f t="shared" si="9"/>
        <v>30</v>
      </c>
      <c r="G73">
        <v>23819</v>
      </c>
      <c r="H73">
        <v>26417</v>
      </c>
      <c r="I73">
        <f t="shared" si="10"/>
        <v>2598</v>
      </c>
      <c r="J73">
        <f t="shared" si="8"/>
        <v>31</v>
      </c>
      <c r="K73">
        <f t="shared" si="11"/>
        <v>1</v>
      </c>
      <c r="L73">
        <f t="shared" si="12"/>
        <v>26416</v>
      </c>
      <c r="M73">
        <v>26416</v>
      </c>
    </row>
    <row r="74" spans="1:18">
      <c r="D74">
        <v>16324</v>
      </c>
      <c r="E74">
        <f>K74*$G$1</f>
        <v>150</v>
      </c>
      <c r="G74">
        <v>23282</v>
      </c>
      <c r="H74">
        <v>34252</v>
      </c>
      <c r="I74">
        <f t="shared" si="10"/>
        <v>10970</v>
      </c>
      <c r="J74">
        <f t="shared" si="8"/>
        <v>2935.8</v>
      </c>
      <c r="K74">
        <f t="shared" si="11"/>
        <v>5</v>
      </c>
      <c r="L74">
        <f t="shared" si="12"/>
        <v>157331</v>
      </c>
      <c r="M74">
        <v>28085</v>
      </c>
      <c r="N74">
        <v>29034</v>
      </c>
      <c r="O74">
        <v>32707</v>
      </c>
      <c r="P74">
        <v>33262</v>
      </c>
      <c r="Q74">
        <v>34243</v>
      </c>
    </row>
    <row r="75" spans="1:18" s="10" customFormat="1">
      <c r="A75" s="10" t="s">
        <v>31</v>
      </c>
      <c r="D75" s="10">
        <f>AVERAGE(D42:D74)/1000</f>
        <v>24.682121212121213</v>
      </c>
      <c r="E75" s="10">
        <f>AVERAGE(E42:E74)/1000</f>
        <v>6.7272727272727262E-2</v>
      </c>
      <c r="I75" s="10">
        <f>AVERAGE(I42:I74)/1000</f>
        <v>6.5339393939393942</v>
      </c>
      <c r="J75" s="10">
        <f t="shared" ref="J75" si="13">AVERAGE(J42:J74)/1000</f>
        <v>2.2599813131313131</v>
      </c>
      <c r="K75" s="10">
        <f>AVERAGE(K42:K74)</f>
        <v>2.2424242424242422</v>
      </c>
    </row>
    <row r="76" spans="1:18">
      <c r="A76" t="s">
        <v>37</v>
      </c>
      <c r="D76">
        <f>STDEV(D42:D74)/1000</f>
        <v>24.78238494596209</v>
      </c>
      <c r="E76">
        <f>STDEV(E42:E74)/1000</f>
        <v>7.2339163289704606E-2</v>
      </c>
      <c r="I76">
        <f>STDEV(I42:I74)/1000</f>
        <v>6.775310744439115</v>
      </c>
      <c r="J76">
        <f t="shared" ref="J76:K76" si="14">STDEV(J42:J74)/1000</f>
        <v>3.0840080833873587</v>
      </c>
      <c r="K76">
        <f t="shared" si="14"/>
        <v>2.4113054429901535E-3</v>
      </c>
    </row>
    <row r="77" spans="1:18" s="10" customFormat="1">
      <c r="A77" s="10" t="s">
        <v>51</v>
      </c>
      <c r="D77" s="10">
        <f>CONFIDENCE(0.05,D76,33)</f>
        <v>8.4554012087178911</v>
      </c>
      <c r="E77" s="10">
        <f>CONFIDENCE(0.05,E76,33)</f>
        <v>2.4681105149933092E-2</v>
      </c>
      <c r="I77" s="10">
        <f>CONFIDENCE(0.05,I76,33)</f>
        <v>2.3116407392947065</v>
      </c>
      <c r="J77" s="10">
        <f t="shared" ref="J77" si="15">CONFIDENCE(0.05,J76,33)</f>
        <v>1.0522201851367008</v>
      </c>
      <c r="K77" s="10">
        <f t="shared" ref="K77" si="16">CONFIDENCE(0.05,K76,33)</f>
        <v>8.2270350499776977E-4</v>
      </c>
    </row>
    <row r="78" spans="1:18" s="9" customFormat="1" ht="18">
      <c r="A78" s="25" t="s">
        <v>44</v>
      </c>
    </row>
    <row r="79" spans="1:18">
      <c r="D79">
        <v>127511</v>
      </c>
      <c r="E79">
        <f>K79*$G$1</f>
        <v>150</v>
      </c>
      <c r="G79">
        <v>20730</v>
      </c>
      <c r="H79">
        <v>36575</v>
      </c>
      <c r="I79">
        <f>H79-G79</f>
        <v>15845</v>
      </c>
      <c r="J79">
        <f t="shared" ref="J79:J111" si="17">IF(K79=0,0,((H79*K79-L79)/K79))+K79*$G$1</f>
        <v>12994.2</v>
      </c>
      <c r="K79">
        <f t="shared" si="11"/>
        <v>5</v>
      </c>
      <c r="L79">
        <f t="shared" si="12"/>
        <v>118654</v>
      </c>
      <c r="M79">
        <v>21709</v>
      </c>
      <c r="N79">
        <v>22036</v>
      </c>
      <c r="O79">
        <v>22418</v>
      </c>
      <c r="P79">
        <v>23311</v>
      </c>
      <c r="Q79">
        <v>29180</v>
      </c>
    </row>
    <row r="80" spans="1:18">
      <c r="D80">
        <v>32</v>
      </c>
      <c r="E80">
        <f t="shared" ref="E80:E110" si="18">K80*$G$1</f>
        <v>0</v>
      </c>
      <c r="G80">
        <v>20457</v>
      </c>
      <c r="H80">
        <v>22112</v>
      </c>
      <c r="I80">
        <f t="shared" ref="I80:I111" si="19">H80-G80</f>
        <v>1655</v>
      </c>
      <c r="J80">
        <f t="shared" si="17"/>
        <v>0</v>
      </c>
      <c r="K80">
        <f t="shared" si="11"/>
        <v>0</v>
      </c>
      <c r="L80">
        <f t="shared" si="12"/>
        <v>0</v>
      </c>
    </row>
    <row r="81" spans="4:17">
      <c r="D81">
        <v>73652</v>
      </c>
      <c r="E81">
        <f t="shared" si="18"/>
        <v>150</v>
      </c>
      <c r="G81">
        <v>22217</v>
      </c>
      <c r="H81">
        <v>33807</v>
      </c>
      <c r="I81">
        <f t="shared" si="19"/>
        <v>11590</v>
      </c>
      <c r="J81">
        <f t="shared" si="17"/>
        <v>5128</v>
      </c>
      <c r="K81">
        <f t="shared" si="11"/>
        <v>5</v>
      </c>
      <c r="L81">
        <f t="shared" si="12"/>
        <v>144145</v>
      </c>
      <c r="M81">
        <v>22694</v>
      </c>
      <c r="N81">
        <v>24458</v>
      </c>
      <c r="O81">
        <v>29421</v>
      </c>
      <c r="P81">
        <v>33775</v>
      </c>
      <c r="Q81">
        <v>33797</v>
      </c>
    </row>
    <row r="82" spans="4:17">
      <c r="D82">
        <v>157135</v>
      </c>
      <c r="E82">
        <f t="shared" si="18"/>
        <v>30</v>
      </c>
      <c r="G82">
        <v>23865</v>
      </c>
      <c r="H82">
        <v>32083</v>
      </c>
      <c r="I82">
        <f t="shared" si="19"/>
        <v>8218</v>
      </c>
      <c r="J82">
        <f t="shared" si="17"/>
        <v>36</v>
      </c>
      <c r="K82">
        <f t="shared" si="11"/>
        <v>1</v>
      </c>
      <c r="L82">
        <f t="shared" si="12"/>
        <v>32077</v>
      </c>
      <c r="M82">
        <v>32077</v>
      </c>
    </row>
    <row r="83" spans="4:17">
      <c r="D83">
        <v>97500</v>
      </c>
      <c r="E83">
        <f t="shared" si="18"/>
        <v>150</v>
      </c>
      <c r="G83">
        <v>21031</v>
      </c>
      <c r="H83">
        <v>39965</v>
      </c>
      <c r="I83">
        <f t="shared" si="19"/>
        <v>18934</v>
      </c>
      <c r="J83">
        <f t="shared" si="17"/>
        <v>14434.6</v>
      </c>
      <c r="K83">
        <f t="shared" si="11"/>
        <v>5</v>
      </c>
      <c r="L83">
        <f t="shared" si="12"/>
        <v>128402</v>
      </c>
      <c r="M83">
        <v>22076</v>
      </c>
      <c r="N83">
        <v>22128</v>
      </c>
      <c r="O83">
        <v>24495</v>
      </c>
      <c r="P83">
        <v>25283</v>
      </c>
      <c r="Q83">
        <v>34420</v>
      </c>
    </row>
    <row r="84" spans="4:17">
      <c r="D84">
        <v>25</v>
      </c>
      <c r="E84">
        <f t="shared" si="18"/>
        <v>120</v>
      </c>
      <c r="G84">
        <v>24194</v>
      </c>
      <c r="H84">
        <v>36068</v>
      </c>
      <c r="I84">
        <f t="shared" si="19"/>
        <v>11874</v>
      </c>
      <c r="J84">
        <f t="shared" si="17"/>
        <v>6138</v>
      </c>
      <c r="K84">
        <f t="shared" si="11"/>
        <v>4</v>
      </c>
      <c r="L84">
        <f t="shared" si="12"/>
        <v>120200</v>
      </c>
      <c r="M84">
        <v>24488</v>
      </c>
      <c r="N84">
        <v>30548</v>
      </c>
      <c r="O84">
        <v>32190</v>
      </c>
      <c r="P84">
        <v>32974</v>
      </c>
    </row>
    <row r="85" spans="4:17">
      <c r="D85">
        <v>48025</v>
      </c>
      <c r="E85">
        <f t="shared" si="18"/>
        <v>0</v>
      </c>
      <c r="G85">
        <v>20378</v>
      </c>
      <c r="H85">
        <v>21108</v>
      </c>
      <c r="I85">
        <f t="shared" si="19"/>
        <v>730</v>
      </c>
      <c r="J85">
        <f t="shared" si="17"/>
        <v>0</v>
      </c>
      <c r="K85">
        <f t="shared" si="11"/>
        <v>0</v>
      </c>
      <c r="L85">
        <f t="shared" si="12"/>
        <v>0</v>
      </c>
    </row>
    <row r="86" spans="4:17">
      <c r="E86">
        <f t="shared" si="18"/>
        <v>150</v>
      </c>
      <c r="G86">
        <v>21748</v>
      </c>
      <c r="H86">
        <v>30709</v>
      </c>
      <c r="I86">
        <f t="shared" si="19"/>
        <v>8961</v>
      </c>
      <c r="J86">
        <f t="shared" si="17"/>
        <v>3305.8</v>
      </c>
      <c r="K86">
        <f t="shared" si="11"/>
        <v>5</v>
      </c>
      <c r="L86">
        <f t="shared" si="12"/>
        <v>137766</v>
      </c>
      <c r="M86">
        <v>23566</v>
      </c>
      <c r="N86">
        <v>26269</v>
      </c>
      <c r="O86">
        <v>27951</v>
      </c>
      <c r="P86">
        <v>29727</v>
      </c>
      <c r="Q86">
        <v>30253</v>
      </c>
    </row>
    <row r="87" spans="4:17">
      <c r="D87">
        <v>146850</v>
      </c>
      <c r="E87">
        <f t="shared" si="18"/>
        <v>120</v>
      </c>
      <c r="G87">
        <v>24023</v>
      </c>
      <c r="H87">
        <v>29469</v>
      </c>
      <c r="I87">
        <f t="shared" si="19"/>
        <v>5446</v>
      </c>
      <c r="J87">
        <f t="shared" si="17"/>
        <v>2509</v>
      </c>
      <c r="K87">
        <f t="shared" si="11"/>
        <v>4</v>
      </c>
      <c r="L87">
        <f t="shared" si="12"/>
        <v>108320</v>
      </c>
      <c r="M87">
        <v>24690</v>
      </c>
      <c r="N87">
        <v>26565</v>
      </c>
      <c r="O87">
        <v>27599</v>
      </c>
      <c r="P87">
        <v>29466</v>
      </c>
    </row>
    <row r="88" spans="4:17">
      <c r="D88">
        <v>14625</v>
      </c>
      <c r="E88">
        <f t="shared" si="18"/>
        <v>30</v>
      </c>
      <c r="G88">
        <v>24317</v>
      </c>
      <c r="H88">
        <v>29114</v>
      </c>
      <c r="I88">
        <f t="shared" si="19"/>
        <v>4797</v>
      </c>
      <c r="J88">
        <f t="shared" si="17"/>
        <v>710</v>
      </c>
      <c r="K88">
        <f t="shared" si="11"/>
        <v>1</v>
      </c>
      <c r="L88">
        <f t="shared" si="12"/>
        <v>28434</v>
      </c>
      <c r="M88">
        <v>28434</v>
      </c>
    </row>
    <row r="89" spans="4:17">
      <c r="E89">
        <f t="shared" si="18"/>
        <v>90</v>
      </c>
      <c r="G89">
        <v>21494</v>
      </c>
      <c r="H89">
        <v>29312</v>
      </c>
      <c r="I89">
        <f t="shared" si="19"/>
        <v>7818</v>
      </c>
      <c r="J89">
        <f t="shared" si="17"/>
        <v>6202.333333333333</v>
      </c>
      <c r="K89">
        <f t="shared" si="11"/>
        <v>3</v>
      </c>
      <c r="L89">
        <f t="shared" si="12"/>
        <v>69599</v>
      </c>
      <c r="M89">
        <v>22516</v>
      </c>
      <c r="N89">
        <v>23450</v>
      </c>
      <c r="O89">
        <v>23633</v>
      </c>
    </row>
    <row r="90" spans="4:17">
      <c r="D90">
        <v>85912</v>
      </c>
      <c r="E90">
        <f t="shared" si="18"/>
        <v>0</v>
      </c>
      <c r="G90">
        <v>22384</v>
      </c>
      <c r="H90">
        <v>32446</v>
      </c>
      <c r="I90">
        <f t="shared" si="19"/>
        <v>10062</v>
      </c>
      <c r="J90">
        <f t="shared" si="17"/>
        <v>0</v>
      </c>
      <c r="K90">
        <f t="shared" si="11"/>
        <v>0</v>
      </c>
      <c r="L90">
        <f t="shared" si="12"/>
        <v>0</v>
      </c>
    </row>
    <row r="91" spans="4:17">
      <c r="D91">
        <v>8741</v>
      </c>
      <c r="E91">
        <f t="shared" si="18"/>
        <v>30</v>
      </c>
      <c r="G91">
        <v>23622</v>
      </c>
      <c r="H91">
        <v>27925</v>
      </c>
      <c r="I91">
        <f t="shared" si="19"/>
        <v>4303</v>
      </c>
      <c r="J91">
        <f t="shared" si="17"/>
        <v>41</v>
      </c>
      <c r="K91">
        <f t="shared" si="11"/>
        <v>1</v>
      </c>
      <c r="L91">
        <f t="shared" si="12"/>
        <v>27914</v>
      </c>
      <c r="M91">
        <v>27914</v>
      </c>
    </row>
    <row r="92" spans="4:17">
      <c r="D92">
        <v>59456</v>
      </c>
      <c r="E92">
        <f t="shared" si="18"/>
        <v>90</v>
      </c>
      <c r="G92">
        <v>21069</v>
      </c>
      <c r="H92">
        <v>26553</v>
      </c>
      <c r="I92">
        <f t="shared" si="19"/>
        <v>5484</v>
      </c>
      <c r="J92">
        <f t="shared" si="17"/>
        <v>3385</v>
      </c>
      <c r="K92">
        <f t="shared" si="11"/>
        <v>3</v>
      </c>
      <c r="L92">
        <f t="shared" si="12"/>
        <v>69774</v>
      </c>
      <c r="M92">
        <v>21166</v>
      </c>
      <c r="N92">
        <v>23761</v>
      </c>
      <c r="O92">
        <v>24847</v>
      </c>
    </row>
    <row r="93" spans="4:17">
      <c r="D93">
        <v>93243</v>
      </c>
      <c r="E93">
        <f t="shared" si="18"/>
        <v>30</v>
      </c>
      <c r="G93">
        <v>21701</v>
      </c>
      <c r="H93">
        <v>30973</v>
      </c>
      <c r="I93">
        <f t="shared" si="19"/>
        <v>9272</v>
      </c>
      <c r="J93">
        <f t="shared" si="17"/>
        <v>503</v>
      </c>
      <c r="K93">
        <f t="shared" si="11"/>
        <v>1</v>
      </c>
      <c r="L93">
        <f t="shared" si="12"/>
        <v>30500</v>
      </c>
      <c r="M93">
        <v>30500</v>
      </c>
    </row>
    <row r="94" spans="4:17">
      <c r="D94">
        <v>14190</v>
      </c>
      <c r="E94">
        <f t="shared" si="18"/>
        <v>60</v>
      </c>
      <c r="G94">
        <v>23328</v>
      </c>
      <c r="H94">
        <v>34274</v>
      </c>
      <c r="I94">
        <f t="shared" si="19"/>
        <v>10946</v>
      </c>
      <c r="J94">
        <f t="shared" si="17"/>
        <v>6829.5</v>
      </c>
      <c r="K94">
        <f t="shared" si="11"/>
        <v>2</v>
      </c>
      <c r="L94">
        <f t="shared" si="12"/>
        <v>55009</v>
      </c>
      <c r="M94">
        <v>24777</v>
      </c>
      <c r="N94">
        <v>30232</v>
      </c>
    </row>
    <row r="95" spans="4:17">
      <c r="D95">
        <v>98072</v>
      </c>
      <c r="E95">
        <f t="shared" si="18"/>
        <v>90</v>
      </c>
      <c r="G95">
        <v>22378</v>
      </c>
      <c r="H95">
        <v>29444</v>
      </c>
      <c r="I95">
        <f t="shared" si="19"/>
        <v>7066</v>
      </c>
      <c r="J95">
        <f t="shared" si="17"/>
        <v>3922.3333333333335</v>
      </c>
      <c r="K95">
        <f t="shared" si="11"/>
        <v>3</v>
      </c>
      <c r="L95">
        <f t="shared" si="12"/>
        <v>76835</v>
      </c>
      <c r="M95">
        <v>23373</v>
      </c>
      <c r="N95">
        <v>24027</v>
      </c>
      <c r="O95">
        <v>29435</v>
      </c>
    </row>
    <row r="96" spans="4:17">
      <c r="D96">
        <v>65981</v>
      </c>
      <c r="E96">
        <f t="shared" si="18"/>
        <v>150</v>
      </c>
      <c r="G96">
        <v>24210</v>
      </c>
      <c r="H96">
        <v>34426</v>
      </c>
      <c r="I96">
        <f t="shared" si="19"/>
        <v>10216</v>
      </c>
      <c r="J96">
        <f t="shared" si="17"/>
        <v>4923.3999999999996</v>
      </c>
      <c r="K96">
        <f t="shared" si="11"/>
        <v>5</v>
      </c>
      <c r="L96">
        <f t="shared" si="12"/>
        <v>148263</v>
      </c>
      <c r="M96">
        <v>25462</v>
      </c>
      <c r="N96">
        <v>27514</v>
      </c>
      <c r="O96">
        <v>29034</v>
      </c>
      <c r="P96">
        <v>32072</v>
      </c>
      <c r="Q96">
        <v>34181</v>
      </c>
    </row>
    <row r="97" spans="1:17">
      <c r="D97">
        <v>95367</v>
      </c>
      <c r="E97">
        <f t="shared" si="18"/>
        <v>30</v>
      </c>
      <c r="G97">
        <v>21474</v>
      </c>
      <c r="H97">
        <v>29815</v>
      </c>
      <c r="I97">
        <f t="shared" si="19"/>
        <v>8341</v>
      </c>
      <c r="J97">
        <f t="shared" si="17"/>
        <v>6606</v>
      </c>
      <c r="K97">
        <f t="shared" si="11"/>
        <v>1</v>
      </c>
      <c r="L97">
        <f t="shared" si="12"/>
        <v>23239</v>
      </c>
      <c r="M97">
        <v>23239</v>
      </c>
    </row>
    <row r="98" spans="1:17">
      <c r="E98">
        <f t="shared" si="18"/>
        <v>60</v>
      </c>
      <c r="G98">
        <v>22905</v>
      </c>
      <c r="H98">
        <v>35065</v>
      </c>
      <c r="I98">
        <f t="shared" si="19"/>
        <v>12160</v>
      </c>
      <c r="J98">
        <f t="shared" si="17"/>
        <v>8223</v>
      </c>
      <c r="K98">
        <f t="shared" si="11"/>
        <v>2</v>
      </c>
      <c r="L98">
        <f t="shared" si="12"/>
        <v>53804</v>
      </c>
      <c r="M98">
        <v>22945</v>
      </c>
      <c r="N98">
        <v>30859</v>
      </c>
    </row>
    <row r="99" spans="1:17">
      <c r="E99">
        <f t="shared" si="18"/>
        <v>30</v>
      </c>
      <c r="G99">
        <v>22140</v>
      </c>
      <c r="H99">
        <v>27953</v>
      </c>
      <c r="I99">
        <f t="shared" si="19"/>
        <v>5813</v>
      </c>
      <c r="J99">
        <f t="shared" si="17"/>
        <v>35</v>
      </c>
      <c r="K99">
        <f t="shared" si="11"/>
        <v>1</v>
      </c>
      <c r="L99">
        <f t="shared" si="12"/>
        <v>27948</v>
      </c>
      <c r="M99">
        <v>27948</v>
      </c>
    </row>
    <row r="100" spans="1:17">
      <c r="E100">
        <f t="shared" si="18"/>
        <v>60</v>
      </c>
      <c r="G100">
        <v>22936</v>
      </c>
      <c r="H100">
        <v>28446</v>
      </c>
      <c r="I100">
        <f t="shared" si="19"/>
        <v>5510</v>
      </c>
      <c r="J100">
        <f t="shared" si="17"/>
        <v>2626.5</v>
      </c>
      <c r="K100">
        <f t="shared" si="11"/>
        <v>2</v>
      </c>
      <c r="L100">
        <f t="shared" si="12"/>
        <v>51759</v>
      </c>
      <c r="M100">
        <v>24792</v>
      </c>
      <c r="N100">
        <v>26967</v>
      </c>
    </row>
    <row r="101" spans="1:17">
      <c r="E101">
        <f t="shared" si="18"/>
        <v>150</v>
      </c>
      <c r="G101">
        <v>20593</v>
      </c>
      <c r="H101">
        <v>35422</v>
      </c>
      <c r="I101">
        <f t="shared" si="19"/>
        <v>14829</v>
      </c>
      <c r="J101">
        <f t="shared" si="17"/>
        <v>7167.8</v>
      </c>
      <c r="K101">
        <f t="shared" si="11"/>
        <v>5</v>
      </c>
      <c r="L101">
        <f t="shared" si="12"/>
        <v>142021</v>
      </c>
      <c r="M101">
        <v>22612</v>
      </c>
      <c r="N101">
        <v>25792</v>
      </c>
      <c r="O101">
        <v>26019</v>
      </c>
      <c r="P101">
        <v>32186</v>
      </c>
      <c r="Q101">
        <v>35412</v>
      </c>
    </row>
    <row r="102" spans="1:17">
      <c r="D102">
        <v>76192</v>
      </c>
      <c r="E102">
        <f t="shared" si="18"/>
        <v>60</v>
      </c>
      <c r="G102">
        <v>21115</v>
      </c>
      <c r="H102">
        <v>31535</v>
      </c>
      <c r="I102">
        <f t="shared" si="19"/>
        <v>10420</v>
      </c>
      <c r="J102">
        <f t="shared" si="17"/>
        <v>5247</v>
      </c>
      <c r="K102">
        <f t="shared" si="11"/>
        <v>2</v>
      </c>
      <c r="L102">
        <f t="shared" si="12"/>
        <v>52696</v>
      </c>
      <c r="M102">
        <v>21608</v>
      </c>
      <c r="N102">
        <v>31088</v>
      </c>
    </row>
    <row r="103" spans="1:17">
      <c r="D103">
        <v>19471</v>
      </c>
      <c r="E103">
        <f t="shared" si="18"/>
        <v>60</v>
      </c>
      <c r="G103">
        <v>21241</v>
      </c>
      <c r="H103">
        <v>23391</v>
      </c>
      <c r="I103">
        <f t="shared" si="19"/>
        <v>2150</v>
      </c>
      <c r="J103">
        <f t="shared" si="17"/>
        <v>781</v>
      </c>
      <c r="K103">
        <f t="shared" si="11"/>
        <v>2</v>
      </c>
      <c r="L103">
        <f t="shared" si="12"/>
        <v>45340</v>
      </c>
      <c r="M103">
        <v>21951</v>
      </c>
      <c r="N103">
        <v>23389</v>
      </c>
    </row>
    <row r="104" spans="1:17">
      <c r="D104">
        <v>49037</v>
      </c>
      <c r="E104">
        <f t="shared" si="18"/>
        <v>90</v>
      </c>
      <c r="G104">
        <v>23555</v>
      </c>
      <c r="H104">
        <v>27788</v>
      </c>
      <c r="I104">
        <f t="shared" si="19"/>
        <v>4233</v>
      </c>
      <c r="J104">
        <f t="shared" si="17"/>
        <v>3195</v>
      </c>
      <c r="K104">
        <f t="shared" si="11"/>
        <v>3</v>
      </c>
      <c r="L104">
        <f t="shared" si="12"/>
        <v>74049</v>
      </c>
      <c r="M104">
        <v>24187</v>
      </c>
      <c r="N104">
        <v>24408</v>
      </c>
      <c r="O104">
        <v>25454</v>
      </c>
    </row>
    <row r="105" spans="1:17">
      <c r="D105">
        <v>72633</v>
      </c>
      <c r="E105">
        <f t="shared" si="18"/>
        <v>0</v>
      </c>
      <c r="G105">
        <v>22674</v>
      </c>
      <c r="H105">
        <v>23211</v>
      </c>
      <c r="I105">
        <f t="shared" si="19"/>
        <v>537</v>
      </c>
      <c r="J105">
        <f t="shared" si="17"/>
        <v>0</v>
      </c>
      <c r="K105">
        <f t="shared" si="11"/>
        <v>0</v>
      </c>
      <c r="L105">
        <f t="shared" si="12"/>
        <v>0</v>
      </c>
    </row>
    <row r="106" spans="1:17">
      <c r="D106">
        <v>53755</v>
      </c>
      <c r="E106">
        <f t="shared" si="18"/>
        <v>60</v>
      </c>
      <c r="G106">
        <v>21383</v>
      </c>
      <c r="H106">
        <v>33021</v>
      </c>
      <c r="I106">
        <f t="shared" si="19"/>
        <v>11638</v>
      </c>
      <c r="J106">
        <f t="shared" si="17"/>
        <v>8359.5</v>
      </c>
      <c r="K106">
        <f t="shared" si="11"/>
        <v>2</v>
      </c>
      <c r="L106">
        <f t="shared" si="12"/>
        <v>49443</v>
      </c>
      <c r="M106">
        <v>22489</v>
      </c>
      <c r="N106">
        <v>26954</v>
      </c>
    </row>
    <row r="107" spans="1:17">
      <c r="D107">
        <v>75152</v>
      </c>
      <c r="E107">
        <f t="shared" si="18"/>
        <v>120</v>
      </c>
      <c r="G107">
        <v>22516</v>
      </c>
      <c r="H107">
        <v>37086</v>
      </c>
      <c r="I107">
        <f t="shared" si="19"/>
        <v>14570</v>
      </c>
      <c r="J107">
        <f t="shared" si="17"/>
        <v>9533.25</v>
      </c>
      <c r="K107">
        <f t="shared" si="11"/>
        <v>4</v>
      </c>
      <c r="L107">
        <f t="shared" si="12"/>
        <v>110691</v>
      </c>
      <c r="M107">
        <v>23923</v>
      </c>
      <c r="N107">
        <v>27857</v>
      </c>
      <c r="O107">
        <v>28228</v>
      </c>
      <c r="P107">
        <v>30683</v>
      </c>
    </row>
    <row r="108" spans="1:17">
      <c r="D108">
        <v>9672</v>
      </c>
      <c r="E108">
        <f t="shared" si="18"/>
        <v>90</v>
      </c>
      <c r="G108">
        <v>20689</v>
      </c>
      <c r="H108">
        <v>24088</v>
      </c>
      <c r="I108">
        <f t="shared" si="19"/>
        <v>3399</v>
      </c>
      <c r="J108">
        <f t="shared" si="17"/>
        <v>2934</v>
      </c>
      <c r="K108">
        <f t="shared" si="11"/>
        <v>3</v>
      </c>
      <c r="L108">
        <f t="shared" si="12"/>
        <v>63732</v>
      </c>
      <c r="M108">
        <v>20977</v>
      </c>
      <c r="N108">
        <v>21191</v>
      </c>
      <c r="O108">
        <v>21564</v>
      </c>
    </row>
    <row r="109" spans="1:17">
      <c r="D109">
        <v>78081</v>
      </c>
      <c r="E109">
        <f t="shared" si="18"/>
        <v>60</v>
      </c>
      <c r="G109">
        <v>21451</v>
      </c>
      <c r="H109">
        <v>33088</v>
      </c>
      <c r="I109">
        <f t="shared" si="19"/>
        <v>11637</v>
      </c>
      <c r="J109">
        <f t="shared" si="17"/>
        <v>5726.5</v>
      </c>
      <c r="K109">
        <f t="shared" si="11"/>
        <v>2</v>
      </c>
      <c r="L109">
        <f t="shared" si="12"/>
        <v>54843</v>
      </c>
      <c r="M109">
        <v>24187</v>
      </c>
      <c r="N109">
        <v>30656</v>
      </c>
    </row>
    <row r="110" spans="1:17">
      <c r="D110">
        <v>113506</v>
      </c>
      <c r="E110">
        <f t="shared" si="18"/>
        <v>60</v>
      </c>
      <c r="G110">
        <v>21576</v>
      </c>
      <c r="H110">
        <v>22101</v>
      </c>
      <c r="I110">
        <f t="shared" si="19"/>
        <v>525</v>
      </c>
      <c r="J110">
        <f t="shared" si="17"/>
        <v>393</v>
      </c>
      <c r="K110">
        <f t="shared" si="11"/>
        <v>2</v>
      </c>
      <c r="L110">
        <f t="shared" si="12"/>
        <v>43536</v>
      </c>
      <c r="M110">
        <v>21672</v>
      </c>
      <c r="N110">
        <v>21864</v>
      </c>
    </row>
    <row r="111" spans="1:17">
      <c r="D111">
        <v>56820</v>
      </c>
      <c r="E111">
        <f>K111*$G$1</f>
        <v>90</v>
      </c>
      <c r="G111">
        <v>21460</v>
      </c>
      <c r="H111">
        <v>23986</v>
      </c>
      <c r="I111">
        <f t="shared" si="19"/>
        <v>2526</v>
      </c>
      <c r="J111">
        <f t="shared" si="17"/>
        <v>276</v>
      </c>
      <c r="K111">
        <f t="shared" si="11"/>
        <v>3</v>
      </c>
      <c r="L111">
        <f t="shared" si="12"/>
        <v>71400</v>
      </c>
      <c r="M111">
        <v>23500</v>
      </c>
      <c r="N111">
        <v>23925</v>
      </c>
      <c r="O111">
        <v>23975</v>
      </c>
    </row>
    <row r="112" spans="1:17" s="10" customFormat="1">
      <c r="A112" s="10" t="s">
        <v>31</v>
      </c>
      <c r="D112" s="10">
        <f>AVERAGE(D79:D111)/1000</f>
        <v>66.319851851851851</v>
      </c>
      <c r="E112" s="10">
        <f>AVERAGE(E79:E111)/1000</f>
        <v>7.4545454545454554E-2</v>
      </c>
      <c r="I112" s="10">
        <f>AVERAGE(I79:I111)/1000</f>
        <v>7.9243939393939389</v>
      </c>
      <c r="J112" s="10">
        <f t="shared" ref="J112" si="20">AVERAGE(J79:J111)/1000</f>
        <v>4.0050217171717168</v>
      </c>
      <c r="K112" s="10">
        <f>AVERAGE(K79:K111)</f>
        <v>2.4848484848484849</v>
      </c>
    </row>
    <row r="113" spans="1:15">
      <c r="A113" t="s">
        <v>37</v>
      </c>
      <c r="D113">
        <f>STDEV(D79:D111)/1000</f>
        <v>43.354739881678185</v>
      </c>
      <c r="E113">
        <f>STDEV(E79:E111)/1000</f>
        <v>4.9250057683399538E-2</v>
      </c>
      <c r="I113">
        <f>STDEV(I79:I111)/1000</f>
        <v>4.7489298922191008</v>
      </c>
      <c r="J113">
        <f t="shared" ref="J113:K113" si="21">STDEV(J79:J111)/1000</f>
        <v>3.8580596541626795</v>
      </c>
      <c r="K113">
        <f t="shared" si="21"/>
        <v>1.6416685894466514E-3</v>
      </c>
    </row>
    <row r="114" spans="1:15" s="10" customFormat="1">
      <c r="A114" s="10" t="s">
        <v>51</v>
      </c>
      <c r="D114" s="10">
        <f>CONFIDENCE(0.05,D113,33)</f>
        <v>14.792027514644849</v>
      </c>
      <c r="E114" s="10">
        <f>CONFIDENCE(0.05,E113,33)</f>
        <v>1.6803427037941038E-2</v>
      </c>
      <c r="I114" s="10">
        <f>CONFIDENCE(0.05,I113,33)</f>
        <v>1.6202680911599836</v>
      </c>
      <c r="J114" s="10">
        <f t="shared" ref="J114" si="22">CONFIDENCE(0.05,J113,33)</f>
        <v>1.316315694968172</v>
      </c>
      <c r="K114" s="10">
        <f t="shared" ref="K114" si="23">CONFIDENCE(0.05,K113,33)</f>
        <v>5.6011423459803459E-4</v>
      </c>
    </row>
    <row r="116" spans="1:15" hidden="1">
      <c r="B116" t="s">
        <v>52</v>
      </c>
    </row>
    <row r="117" spans="1:15" hidden="1">
      <c r="B117">
        <v>21481</v>
      </c>
      <c r="D117">
        <f>C117-B117</f>
        <v>-21481</v>
      </c>
      <c r="E117">
        <f>IF(D117&gt;0,D117, )</f>
        <v>0</v>
      </c>
      <c r="F117">
        <f ca="1">INDIRECT("E"&amp;(ROW(A117)-117)*2+117)</f>
        <v>0</v>
      </c>
      <c r="J117" s="12"/>
      <c r="K117" s="12"/>
      <c r="L117" s="12"/>
      <c r="M117" s="12"/>
      <c r="O117" s="12"/>
    </row>
    <row r="118" spans="1:15" hidden="1">
      <c r="F118">
        <f t="shared" ref="F118:F149" ca="1" si="24">INDIRECT("E"&amp;(ROW(A118)-117)*2+117)</f>
        <v>74219</v>
      </c>
    </row>
    <row r="119" spans="1:15" hidden="1">
      <c r="B119">
        <v>22371</v>
      </c>
      <c r="C119">
        <v>96590</v>
      </c>
      <c r="D119">
        <f t="shared" ref="D119:D182" si="25">C119-B119</f>
        <v>74219</v>
      </c>
      <c r="E119">
        <f t="shared" ref="E119:E182" si="26">IF(D119&gt;0,D119, )</f>
        <v>74219</v>
      </c>
      <c r="F119">
        <f t="shared" ca="1" si="24"/>
        <v>69845</v>
      </c>
    </row>
    <row r="120" spans="1:15" hidden="1">
      <c r="D120">
        <f t="shared" si="25"/>
        <v>0</v>
      </c>
      <c r="E120">
        <f t="shared" si="26"/>
        <v>0</v>
      </c>
      <c r="F120">
        <f t="shared" ca="1" si="24"/>
        <v>47985</v>
      </c>
    </row>
    <row r="121" spans="1:15" hidden="1">
      <c r="B121">
        <v>24031</v>
      </c>
      <c r="C121">
        <v>93876</v>
      </c>
      <c r="D121">
        <f t="shared" si="25"/>
        <v>69845</v>
      </c>
      <c r="E121">
        <f t="shared" si="26"/>
        <v>69845</v>
      </c>
      <c r="F121">
        <f t="shared" ca="1" si="24"/>
        <v>15407</v>
      </c>
    </row>
    <row r="122" spans="1:15" hidden="1">
      <c r="D122">
        <f t="shared" si="25"/>
        <v>0</v>
      </c>
      <c r="E122">
        <f t="shared" si="26"/>
        <v>0</v>
      </c>
      <c r="F122">
        <f t="shared" ca="1" si="24"/>
        <v>35061</v>
      </c>
    </row>
    <row r="123" spans="1:15" hidden="1">
      <c r="B123">
        <v>20145</v>
      </c>
      <c r="C123">
        <v>68130</v>
      </c>
      <c r="D123">
        <f t="shared" si="25"/>
        <v>47985</v>
      </c>
      <c r="E123">
        <f t="shared" si="26"/>
        <v>47985</v>
      </c>
      <c r="F123">
        <f t="shared" ca="1" si="24"/>
        <v>45669</v>
      </c>
    </row>
    <row r="124" spans="1:15" hidden="1">
      <c r="D124">
        <f t="shared" si="25"/>
        <v>0</v>
      </c>
      <c r="E124">
        <f t="shared" si="26"/>
        <v>0</v>
      </c>
      <c r="F124">
        <f t="shared" ca="1" si="24"/>
        <v>3758</v>
      </c>
    </row>
    <row r="125" spans="1:15" hidden="1">
      <c r="B125">
        <v>21282</v>
      </c>
      <c r="C125">
        <v>36689</v>
      </c>
      <c r="D125">
        <f t="shared" si="25"/>
        <v>15407</v>
      </c>
      <c r="E125">
        <f t="shared" si="26"/>
        <v>15407</v>
      </c>
      <c r="F125">
        <f t="shared" ca="1" si="24"/>
        <v>6740</v>
      </c>
    </row>
    <row r="126" spans="1:15" hidden="1">
      <c r="D126">
        <f t="shared" si="25"/>
        <v>0</v>
      </c>
      <c r="E126">
        <f t="shared" si="26"/>
        <v>0</v>
      </c>
      <c r="F126">
        <f t="shared" ca="1" si="24"/>
        <v>23458</v>
      </c>
    </row>
    <row r="127" spans="1:15" hidden="1">
      <c r="B127">
        <v>20269</v>
      </c>
      <c r="C127">
        <v>55330</v>
      </c>
      <c r="D127">
        <f t="shared" si="25"/>
        <v>35061</v>
      </c>
      <c r="E127">
        <f t="shared" si="26"/>
        <v>35061</v>
      </c>
      <c r="F127">
        <f t="shared" ca="1" si="24"/>
        <v>25593</v>
      </c>
    </row>
    <row r="128" spans="1:15" hidden="1">
      <c r="D128">
        <f t="shared" si="25"/>
        <v>0</v>
      </c>
      <c r="E128">
        <f t="shared" si="26"/>
        <v>0</v>
      </c>
      <c r="F128">
        <f t="shared" ca="1" si="24"/>
        <v>26</v>
      </c>
    </row>
    <row r="129" spans="2:6" hidden="1">
      <c r="B129">
        <v>22378</v>
      </c>
      <c r="C129">
        <v>68047</v>
      </c>
      <c r="D129">
        <f t="shared" si="25"/>
        <v>45669</v>
      </c>
      <c r="E129">
        <f t="shared" si="26"/>
        <v>45669</v>
      </c>
      <c r="F129">
        <f t="shared" ca="1" si="24"/>
        <v>1447</v>
      </c>
    </row>
    <row r="130" spans="2:6" hidden="1">
      <c r="D130">
        <f t="shared" si="25"/>
        <v>0</v>
      </c>
      <c r="E130">
        <f t="shared" si="26"/>
        <v>0</v>
      </c>
      <c r="F130">
        <f t="shared" ca="1" si="24"/>
        <v>3095</v>
      </c>
    </row>
    <row r="131" spans="2:6" hidden="1">
      <c r="B131">
        <v>22946</v>
      </c>
      <c r="C131">
        <v>26704</v>
      </c>
      <c r="D131">
        <f t="shared" si="25"/>
        <v>3758</v>
      </c>
      <c r="E131">
        <f t="shared" si="26"/>
        <v>3758</v>
      </c>
      <c r="F131">
        <f t="shared" ca="1" si="24"/>
        <v>67714</v>
      </c>
    </row>
    <row r="132" spans="2:6" hidden="1">
      <c r="D132">
        <f t="shared" si="25"/>
        <v>0</v>
      </c>
      <c r="E132">
        <f t="shared" si="26"/>
        <v>0</v>
      </c>
      <c r="F132">
        <f t="shared" ca="1" si="24"/>
        <v>210</v>
      </c>
    </row>
    <row r="133" spans="2:6" hidden="1">
      <c r="B133">
        <v>23689</v>
      </c>
      <c r="C133">
        <v>30429</v>
      </c>
      <c r="D133">
        <f t="shared" si="25"/>
        <v>6740</v>
      </c>
      <c r="E133">
        <f t="shared" si="26"/>
        <v>6740</v>
      </c>
      <c r="F133">
        <f t="shared" ca="1" si="24"/>
        <v>13732</v>
      </c>
    </row>
    <row r="134" spans="2:6" hidden="1">
      <c r="D134">
        <f t="shared" si="25"/>
        <v>0</v>
      </c>
      <c r="E134">
        <f t="shared" si="26"/>
        <v>0</v>
      </c>
      <c r="F134">
        <f t="shared" ca="1" si="24"/>
        <v>1426</v>
      </c>
    </row>
    <row r="135" spans="2:6" hidden="1">
      <c r="B135">
        <v>22742</v>
      </c>
      <c r="C135">
        <v>46200</v>
      </c>
      <c r="D135">
        <f t="shared" si="25"/>
        <v>23458</v>
      </c>
      <c r="E135">
        <f t="shared" si="26"/>
        <v>23458</v>
      </c>
      <c r="F135">
        <f t="shared" ca="1" si="24"/>
        <v>82690</v>
      </c>
    </row>
    <row r="136" spans="2:6" hidden="1">
      <c r="D136">
        <f t="shared" si="25"/>
        <v>0</v>
      </c>
      <c r="E136">
        <f t="shared" si="26"/>
        <v>0</v>
      </c>
      <c r="F136">
        <f t="shared" ca="1" si="24"/>
        <v>48205</v>
      </c>
    </row>
    <row r="137" spans="2:6" hidden="1">
      <c r="B137">
        <v>23332</v>
      </c>
      <c r="C137">
        <v>48925</v>
      </c>
      <c r="D137">
        <f t="shared" si="25"/>
        <v>25593</v>
      </c>
      <c r="E137">
        <f t="shared" si="26"/>
        <v>25593</v>
      </c>
      <c r="F137">
        <f t="shared" ca="1" si="24"/>
        <v>35285</v>
      </c>
    </row>
    <row r="138" spans="2:6" hidden="1">
      <c r="D138">
        <f t="shared" si="25"/>
        <v>0</v>
      </c>
      <c r="E138">
        <f t="shared" si="26"/>
        <v>0</v>
      </c>
      <c r="F138">
        <f t="shared" ca="1" si="24"/>
        <v>35470</v>
      </c>
    </row>
    <row r="139" spans="2:6" hidden="1">
      <c r="B139">
        <v>20487</v>
      </c>
      <c r="C139">
        <v>20513</v>
      </c>
      <c r="D139">
        <f t="shared" si="25"/>
        <v>26</v>
      </c>
      <c r="E139">
        <f t="shared" si="26"/>
        <v>26</v>
      </c>
      <c r="F139">
        <f t="shared" ca="1" si="24"/>
        <v>8696</v>
      </c>
    </row>
    <row r="140" spans="2:6" hidden="1">
      <c r="D140">
        <f t="shared" si="25"/>
        <v>0</v>
      </c>
      <c r="E140">
        <f t="shared" si="26"/>
        <v>0</v>
      </c>
      <c r="F140">
        <f t="shared" ca="1" si="24"/>
        <v>150914</v>
      </c>
    </row>
    <row r="141" spans="2:6" hidden="1">
      <c r="B141">
        <v>22928</v>
      </c>
      <c r="C141">
        <v>24375</v>
      </c>
      <c r="D141">
        <f t="shared" si="25"/>
        <v>1447</v>
      </c>
      <c r="E141">
        <f t="shared" si="26"/>
        <v>1447</v>
      </c>
      <c r="F141">
        <f t="shared" ca="1" si="24"/>
        <v>147882</v>
      </c>
    </row>
    <row r="142" spans="2:6" hidden="1">
      <c r="D142">
        <f t="shared" si="25"/>
        <v>0</v>
      </c>
      <c r="E142">
        <f t="shared" si="26"/>
        <v>0</v>
      </c>
      <c r="F142">
        <f t="shared" ca="1" si="24"/>
        <v>23</v>
      </c>
    </row>
    <row r="143" spans="2:6" hidden="1">
      <c r="B143">
        <v>23974</v>
      </c>
      <c r="C143">
        <v>27069</v>
      </c>
      <c r="D143">
        <f t="shared" si="25"/>
        <v>3095</v>
      </c>
      <c r="E143">
        <f t="shared" si="26"/>
        <v>3095</v>
      </c>
      <c r="F143">
        <f t="shared" ca="1" si="24"/>
        <v>19533</v>
      </c>
    </row>
    <row r="144" spans="2:6" hidden="1">
      <c r="D144">
        <f t="shared" si="25"/>
        <v>0</v>
      </c>
      <c r="E144">
        <f t="shared" si="26"/>
        <v>0</v>
      </c>
      <c r="F144">
        <f t="shared" ca="1" si="24"/>
        <v>25</v>
      </c>
    </row>
    <row r="145" spans="2:6" hidden="1">
      <c r="B145">
        <v>23032</v>
      </c>
      <c r="C145">
        <v>90746</v>
      </c>
      <c r="D145">
        <f t="shared" si="25"/>
        <v>67714</v>
      </c>
      <c r="E145">
        <f t="shared" si="26"/>
        <v>67714</v>
      </c>
      <c r="F145">
        <f t="shared" ca="1" si="24"/>
        <v>53651</v>
      </c>
    </row>
    <row r="146" spans="2:6" hidden="1">
      <c r="D146">
        <f t="shared" si="25"/>
        <v>0</v>
      </c>
      <c r="E146">
        <f t="shared" si="26"/>
        <v>0</v>
      </c>
      <c r="F146">
        <f t="shared" ca="1" si="24"/>
        <v>24</v>
      </c>
    </row>
    <row r="147" spans="2:6" hidden="1">
      <c r="B147">
        <v>20665</v>
      </c>
      <c r="C147">
        <v>20875</v>
      </c>
      <c r="D147">
        <f t="shared" si="25"/>
        <v>210</v>
      </c>
      <c r="E147">
        <f t="shared" si="26"/>
        <v>210</v>
      </c>
      <c r="F147">
        <f t="shared" ca="1" si="24"/>
        <v>47096</v>
      </c>
    </row>
    <row r="148" spans="2:6" hidden="1">
      <c r="D148">
        <f t="shared" si="25"/>
        <v>0</v>
      </c>
      <c r="E148">
        <f t="shared" si="26"/>
        <v>0</v>
      </c>
      <c r="F148">
        <f t="shared" ca="1" si="24"/>
        <v>25</v>
      </c>
    </row>
    <row r="149" spans="2:6" hidden="1">
      <c r="B149">
        <v>22132</v>
      </c>
      <c r="C149">
        <v>35864</v>
      </c>
      <c r="D149">
        <f t="shared" si="25"/>
        <v>13732</v>
      </c>
      <c r="E149">
        <f t="shared" si="26"/>
        <v>13732</v>
      </c>
      <c r="F149">
        <f t="shared" ca="1" si="24"/>
        <v>16816</v>
      </c>
    </row>
    <row r="150" spans="2:6" hidden="1">
      <c r="D150">
        <f t="shared" si="25"/>
        <v>0</v>
      </c>
      <c r="E150">
        <f t="shared" si="26"/>
        <v>0</v>
      </c>
    </row>
    <row r="151" spans="2:6" hidden="1">
      <c r="B151">
        <v>21953</v>
      </c>
      <c r="C151">
        <v>23379</v>
      </c>
      <c r="D151">
        <f t="shared" si="25"/>
        <v>1426</v>
      </c>
      <c r="E151">
        <f t="shared" si="26"/>
        <v>1426</v>
      </c>
    </row>
    <row r="152" spans="2:6" hidden="1">
      <c r="D152">
        <f t="shared" si="25"/>
        <v>0</v>
      </c>
      <c r="E152">
        <f t="shared" si="26"/>
        <v>0</v>
      </c>
    </row>
    <row r="153" spans="2:6" hidden="1">
      <c r="B153">
        <v>22412</v>
      </c>
      <c r="C153">
        <v>105102</v>
      </c>
      <c r="D153">
        <f t="shared" si="25"/>
        <v>82690</v>
      </c>
      <c r="E153">
        <f t="shared" si="26"/>
        <v>82690</v>
      </c>
    </row>
    <row r="154" spans="2:6" hidden="1">
      <c r="D154">
        <f t="shared" si="25"/>
        <v>0</v>
      </c>
      <c r="E154">
        <f t="shared" si="26"/>
        <v>0</v>
      </c>
    </row>
    <row r="155" spans="2:6" hidden="1">
      <c r="B155">
        <v>23252</v>
      </c>
      <c r="C155">
        <v>71457</v>
      </c>
      <c r="D155">
        <f t="shared" si="25"/>
        <v>48205</v>
      </c>
      <c r="E155">
        <f t="shared" si="26"/>
        <v>48205</v>
      </c>
    </row>
    <row r="156" spans="2:6" hidden="1">
      <c r="D156">
        <f t="shared" si="25"/>
        <v>0</v>
      </c>
      <c r="E156">
        <f t="shared" si="26"/>
        <v>0</v>
      </c>
    </row>
    <row r="157" spans="2:6" hidden="1">
      <c r="B157">
        <v>20735</v>
      </c>
      <c r="C157">
        <v>56020</v>
      </c>
      <c r="D157">
        <f t="shared" si="25"/>
        <v>35285</v>
      </c>
      <c r="E157">
        <f t="shared" si="26"/>
        <v>35285</v>
      </c>
    </row>
    <row r="158" spans="2:6" hidden="1">
      <c r="D158">
        <f t="shared" si="25"/>
        <v>0</v>
      </c>
      <c r="E158">
        <f t="shared" si="26"/>
        <v>0</v>
      </c>
    </row>
    <row r="159" spans="2:6" hidden="1">
      <c r="B159">
        <v>20780</v>
      </c>
      <c r="C159">
        <v>56250</v>
      </c>
      <c r="D159">
        <f t="shared" si="25"/>
        <v>35470</v>
      </c>
      <c r="E159">
        <f t="shared" si="26"/>
        <v>35470</v>
      </c>
    </row>
    <row r="160" spans="2:6" hidden="1">
      <c r="D160">
        <f t="shared" si="25"/>
        <v>0</v>
      </c>
      <c r="E160">
        <f t="shared" si="26"/>
        <v>0</v>
      </c>
    </row>
    <row r="161" spans="2:5" hidden="1">
      <c r="B161">
        <v>21281</v>
      </c>
      <c r="C161">
        <v>29977</v>
      </c>
      <c r="D161">
        <f t="shared" si="25"/>
        <v>8696</v>
      </c>
      <c r="E161">
        <f t="shared" si="26"/>
        <v>8696</v>
      </c>
    </row>
    <row r="162" spans="2:5" hidden="1">
      <c r="D162">
        <f t="shared" si="25"/>
        <v>0</v>
      </c>
      <c r="E162">
        <f t="shared" si="26"/>
        <v>0</v>
      </c>
    </row>
    <row r="163" spans="2:5" hidden="1">
      <c r="B163">
        <v>24041</v>
      </c>
      <c r="C163">
        <v>174955</v>
      </c>
      <c r="D163">
        <f t="shared" si="25"/>
        <v>150914</v>
      </c>
      <c r="E163">
        <f t="shared" si="26"/>
        <v>150914</v>
      </c>
    </row>
    <row r="164" spans="2:5" hidden="1">
      <c r="D164">
        <f t="shared" si="25"/>
        <v>0</v>
      </c>
      <c r="E164">
        <f t="shared" si="26"/>
        <v>0</v>
      </c>
    </row>
    <row r="165" spans="2:5" hidden="1">
      <c r="B165">
        <v>23540</v>
      </c>
      <c r="C165">
        <v>171422</v>
      </c>
      <c r="D165">
        <f t="shared" si="25"/>
        <v>147882</v>
      </c>
      <c r="E165">
        <f t="shared" si="26"/>
        <v>147882</v>
      </c>
    </row>
    <row r="166" spans="2:5" hidden="1">
      <c r="D166">
        <f t="shared" si="25"/>
        <v>0</v>
      </c>
      <c r="E166">
        <f t="shared" si="26"/>
        <v>0</v>
      </c>
    </row>
    <row r="167" spans="2:5" hidden="1">
      <c r="B167">
        <v>23522</v>
      </c>
      <c r="C167">
        <v>23545</v>
      </c>
      <c r="D167">
        <f t="shared" si="25"/>
        <v>23</v>
      </c>
      <c r="E167">
        <f t="shared" si="26"/>
        <v>23</v>
      </c>
    </row>
    <row r="168" spans="2:5" hidden="1">
      <c r="D168">
        <f t="shared" si="25"/>
        <v>0</v>
      </c>
      <c r="E168">
        <f t="shared" si="26"/>
        <v>0</v>
      </c>
    </row>
    <row r="169" spans="2:5" hidden="1">
      <c r="B169">
        <v>22523</v>
      </c>
      <c r="C169">
        <v>42056</v>
      </c>
      <c r="D169">
        <f t="shared" si="25"/>
        <v>19533</v>
      </c>
      <c r="E169">
        <f t="shared" si="26"/>
        <v>19533</v>
      </c>
    </row>
    <row r="170" spans="2:5" hidden="1">
      <c r="D170">
        <f t="shared" si="25"/>
        <v>0</v>
      </c>
      <c r="E170">
        <f t="shared" si="26"/>
        <v>0</v>
      </c>
    </row>
    <row r="171" spans="2:5" hidden="1">
      <c r="B171">
        <v>20712</v>
      </c>
      <c r="C171">
        <v>20737</v>
      </c>
      <c r="D171">
        <f t="shared" si="25"/>
        <v>25</v>
      </c>
      <c r="E171">
        <f t="shared" si="26"/>
        <v>25</v>
      </c>
    </row>
    <row r="172" spans="2:5" hidden="1">
      <c r="D172">
        <f t="shared" si="25"/>
        <v>0</v>
      </c>
      <c r="E172">
        <f t="shared" si="26"/>
        <v>0</v>
      </c>
    </row>
    <row r="173" spans="2:5" hidden="1">
      <c r="B173">
        <v>22847</v>
      </c>
      <c r="C173">
        <v>76498</v>
      </c>
      <c r="D173">
        <f t="shared" si="25"/>
        <v>53651</v>
      </c>
      <c r="E173">
        <f t="shared" si="26"/>
        <v>53651</v>
      </c>
    </row>
    <row r="174" spans="2:5" hidden="1">
      <c r="D174">
        <f t="shared" si="25"/>
        <v>0</v>
      </c>
      <c r="E174">
        <f t="shared" si="26"/>
        <v>0</v>
      </c>
    </row>
    <row r="175" spans="2:5" hidden="1">
      <c r="B175">
        <v>23224</v>
      </c>
      <c r="C175">
        <v>23248</v>
      </c>
      <c r="D175">
        <f t="shared" si="25"/>
        <v>24</v>
      </c>
      <c r="E175">
        <f t="shared" si="26"/>
        <v>24</v>
      </c>
    </row>
    <row r="176" spans="2:5" hidden="1">
      <c r="D176">
        <f t="shared" si="25"/>
        <v>0</v>
      </c>
      <c r="E176">
        <f t="shared" si="26"/>
        <v>0</v>
      </c>
    </row>
    <row r="177" spans="2:6" hidden="1">
      <c r="B177">
        <v>23770</v>
      </c>
      <c r="C177">
        <v>70866</v>
      </c>
      <c r="D177">
        <f t="shared" si="25"/>
        <v>47096</v>
      </c>
      <c r="E177">
        <f t="shared" si="26"/>
        <v>47096</v>
      </c>
    </row>
    <row r="178" spans="2:6" hidden="1">
      <c r="D178">
        <f t="shared" si="25"/>
        <v>0</v>
      </c>
      <c r="E178">
        <f t="shared" si="26"/>
        <v>0</v>
      </c>
    </row>
    <row r="179" spans="2:6" hidden="1">
      <c r="B179">
        <v>23073</v>
      </c>
      <c r="C179">
        <v>23098</v>
      </c>
      <c r="D179">
        <f t="shared" si="25"/>
        <v>25</v>
      </c>
      <c r="E179">
        <f t="shared" si="26"/>
        <v>25</v>
      </c>
    </row>
    <row r="180" spans="2:6" hidden="1">
      <c r="D180">
        <f t="shared" si="25"/>
        <v>0</v>
      </c>
      <c r="E180">
        <f t="shared" si="26"/>
        <v>0</v>
      </c>
    </row>
    <row r="181" spans="2:6" hidden="1">
      <c r="B181">
        <v>21046</v>
      </c>
      <c r="C181">
        <v>37862</v>
      </c>
      <c r="D181">
        <f t="shared" si="25"/>
        <v>16816</v>
      </c>
      <c r="E181">
        <f t="shared" si="26"/>
        <v>16816</v>
      </c>
    </row>
    <row r="182" spans="2:6" hidden="1">
      <c r="D182">
        <f t="shared" si="25"/>
        <v>0</v>
      </c>
      <c r="E182">
        <f t="shared" si="26"/>
        <v>0</v>
      </c>
    </row>
    <row r="183" spans="2:6" hidden="1">
      <c r="B183" t="s">
        <v>4</v>
      </c>
      <c r="D183" t="e">
        <f t="shared" ref="D183:D246" si="27">C183-B183</f>
        <v>#VALUE!</v>
      </c>
      <c r="E183" t="e">
        <f t="shared" ref="E183:E246" si="28">IF(D183&gt;0,D183, )</f>
        <v>#VALUE!</v>
      </c>
    </row>
    <row r="184" spans="2:6" hidden="1">
      <c r="B184">
        <v>21059</v>
      </c>
      <c r="C184">
        <v>126409</v>
      </c>
      <c r="D184">
        <f t="shared" si="27"/>
        <v>105350</v>
      </c>
      <c r="E184">
        <f t="shared" si="28"/>
        <v>105350</v>
      </c>
      <c r="F184">
        <f ca="1">INDIRECT("E"&amp;(ROW(A184)-184)*2+184)</f>
        <v>105350</v>
      </c>
    </row>
    <row r="185" spans="2:6" hidden="1">
      <c r="D185">
        <f t="shared" si="27"/>
        <v>0</v>
      </c>
      <c r="E185">
        <f t="shared" si="28"/>
        <v>0</v>
      </c>
      <c r="F185">
        <f t="shared" ref="F185:F216" ca="1" si="29">INDIRECT("E"&amp;(ROW(A185)-184)*2+184)</f>
        <v>672</v>
      </c>
    </row>
    <row r="186" spans="2:6" hidden="1">
      <c r="B186">
        <v>22246</v>
      </c>
      <c r="C186">
        <v>22918</v>
      </c>
      <c r="D186">
        <f t="shared" si="27"/>
        <v>672</v>
      </c>
      <c r="E186">
        <f t="shared" si="28"/>
        <v>672</v>
      </c>
      <c r="F186">
        <f t="shared" ca="1" si="29"/>
        <v>12796</v>
      </c>
    </row>
    <row r="187" spans="2:6" hidden="1">
      <c r="D187">
        <f t="shared" si="27"/>
        <v>0</v>
      </c>
      <c r="E187">
        <f t="shared" si="28"/>
        <v>0</v>
      </c>
      <c r="F187">
        <f t="shared" ca="1" si="29"/>
        <v>24</v>
      </c>
    </row>
    <row r="188" spans="2:6" hidden="1">
      <c r="B188">
        <v>22830</v>
      </c>
      <c r="C188">
        <v>35626</v>
      </c>
      <c r="D188">
        <f t="shared" si="27"/>
        <v>12796</v>
      </c>
      <c r="E188">
        <f t="shared" si="28"/>
        <v>12796</v>
      </c>
      <c r="F188">
        <f t="shared" ca="1" si="29"/>
        <v>25</v>
      </c>
    </row>
    <row r="189" spans="2:6" hidden="1">
      <c r="D189">
        <f t="shared" si="27"/>
        <v>0</v>
      </c>
      <c r="E189">
        <f t="shared" si="28"/>
        <v>0</v>
      </c>
      <c r="F189">
        <f t="shared" ca="1" si="29"/>
        <v>22041</v>
      </c>
    </row>
    <row r="190" spans="2:6" hidden="1">
      <c r="B190">
        <v>21478</v>
      </c>
      <c r="C190">
        <v>21502</v>
      </c>
      <c r="D190">
        <f t="shared" si="27"/>
        <v>24</v>
      </c>
      <c r="E190">
        <f t="shared" si="28"/>
        <v>24</v>
      </c>
      <c r="F190">
        <f t="shared" ca="1" si="29"/>
        <v>12049</v>
      </c>
    </row>
    <row r="191" spans="2:6" hidden="1">
      <c r="D191">
        <f t="shared" si="27"/>
        <v>0</v>
      </c>
      <c r="E191">
        <f t="shared" si="28"/>
        <v>0</v>
      </c>
      <c r="F191">
        <f t="shared" ca="1" si="29"/>
        <v>7787</v>
      </c>
    </row>
    <row r="192" spans="2:6" hidden="1">
      <c r="B192">
        <v>22410</v>
      </c>
      <c r="C192">
        <v>22435</v>
      </c>
      <c r="D192">
        <f t="shared" si="27"/>
        <v>25</v>
      </c>
      <c r="E192">
        <f t="shared" si="28"/>
        <v>25</v>
      </c>
      <c r="F192">
        <f t="shared" ca="1" si="29"/>
        <v>927</v>
      </c>
    </row>
    <row r="193" spans="2:6" hidden="1">
      <c r="D193">
        <f t="shared" si="27"/>
        <v>0</v>
      </c>
      <c r="E193">
        <f t="shared" si="28"/>
        <v>0</v>
      </c>
      <c r="F193">
        <f t="shared" ca="1" si="29"/>
        <v>24</v>
      </c>
    </row>
    <row r="194" spans="2:6" hidden="1">
      <c r="B194">
        <v>24007</v>
      </c>
      <c r="C194">
        <v>46048</v>
      </c>
      <c r="D194">
        <f t="shared" si="27"/>
        <v>22041</v>
      </c>
      <c r="E194">
        <f t="shared" si="28"/>
        <v>22041</v>
      </c>
      <c r="F194">
        <f t="shared" ca="1" si="29"/>
        <v>5811</v>
      </c>
    </row>
    <row r="195" spans="2:6" hidden="1">
      <c r="D195">
        <f t="shared" si="27"/>
        <v>0</v>
      </c>
      <c r="E195">
        <f t="shared" si="28"/>
        <v>0</v>
      </c>
      <c r="F195">
        <f t="shared" ca="1" si="29"/>
        <v>25131</v>
      </c>
    </row>
    <row r="196" spans="2:6" hidden="1">
      <c r="B196">
        <v>20096</v>
      </c>
      <c r="C196">
        <v>32145</v>
      </c>
      <c r="D196">
        <f t="shared" si="27"/>
        <v>12049</v>
      </c>
      <c r="E196">
        <f t="shared" si="28"/>
        <v>12049</v>
      </c>
      <c r="F196">
        <f t="shared" ca="1" si="29"/>
        <v>37667</v>
      </c>
    </row>
    <row r="197" spans="2:6" hidden="1">
      <c r="D197">
        <f t="shared" si="27"/>
        <v>0</v>
      </c>
      <c r="E197">
        <f t="shared" si="28"/>
        <v>0</v>
      </c>
      <c r="F197">
        <f t="shared" ca="1" si="29"/>
        <v>15492</v>
      </c>
    </row>
    <row r="198" spans="2:6" hidden="1">
      <c r="B198">
        <v>22686</v>
      </c>
      <c r="C198">
        <v>30473</v>
      </c>
      <c r="D198">
        <f t="shared" si="27"/>
        <v>7787</v>
      </c>
      <c r="E198">
        <f t="shared" si="28"/>
        <v>7787</v>
      </c>
      <c r="F198">
        <f t="shared" ca="1" si="29"/>
        <v>5175</v>
      </c>
    </row>
    <row r="199" spans="2:6" hidden="1">
      <c r="D199">
        <f t="shared" si="27"/>
        <v>0</v>
      </c>
      <c r="E199">
        <f t="shared" si="28"/>
        <v>0</v>
      </c>
      <c r="F199">
        <f t="shared" ca="1" si="29"/>
        <v>39188</v>
      </c>
    </row>
    <row r="200" spans="2:6" hidden="1">
      <c r="B200">
        <v>24022</v>
      </c>
      <c r="C200">
        <v>24949</v>
      </c>
      <c r="D200">
        <f t="shared" si="27"/>
        <v>927</v>
      </c>
      <c r="E200">
        <f t="shared" si="28"/>
        <v>927</v>
      </c>
      <c r="F200">
        <f t="shared" ca="1" si="29"/>
        <v>51685</v>
      </c>
    </row>
    <row r="201" spans="2:6" hidden="1">
      <c r="D201">
        <f t="shared" si="27"/>
        <v>0</v>
      </c>
      <c r="E201">
        <f t="shared" si="28"/>
        <v>0</v>
      </c>
      <c r="F201">
        <f t="shared" ca="1" si="29"/>
        <v>42730</v>
      </c>
    </row>
    <row r="202" spans="2:6" hidden="1">
      <c r="B202">
        <v>20795</v>
      </c>
      <c r="C202">
        <v>20819</v>
      </c>
      <c r="D202">
        <f t="shared" si="27"/>
        <v>24</v>
      </c>
      <c r="E202">
        <f t="shared" si="28"/>
        <v>24</v>
      </c>
      <c r="F202">
        <f t="shared" ca="1" si="29"/>
        <v>19052</v>
      </c>
    </row>
    <row r="203" spans="2:6" hidden="1">
      <c r="D203">
        <f t="shared" si="27"/>
        <v>0</v>
      </c>
      <c r="E203">
        <f t="shared" si="28"/>
        <v>0</v>
      </c>
      <c r="F203">
        <f t="shared" ca="1" si="29"/>
        <v>20376</v>
      </c>
    </row>
    <row r="204" spans="2:6" hidden="1">
      <c r="B204">
        <v>22322</v>
      </c>
      <c r="C204">
        <v>28133</v>
      </c>
      <c r="D204">
        <f t="shared" si="27"/>
        <v>5811</v>
      </c>
      <c r="E204">
        <f t="shared" si="28"/>
        <v>5811</v>
      </c>
      <c r="F204">
        <f t="shared" ca="1" si="29"/>
        <v>39287</v>
      </c>
    </row>
    <row r="205" spans="2:6" hidden="1">
      <c r="D205">
        <f t="shared" si="27"/>
        <v>0</v>
      </c>
      <c r="E205">
        <f t="shared" si="28"/>
        <v>0</v>
      </c>
      <c r="F205">
        <f t="shared" ca="1" si="29"/>
        <v>1258</v>
      </c>
    </row>
    <row r="206" spans="2:6" hidden="1">
      <c r="B206">
        <v>20530</v>
      </c>
      <c r="C206">
        <v>45661</v>
      </c>
      <c r="D206">
        <f t="shared" si="27"/>
        <v>25131</v>
      </c>
      <c r="E206">
        <f t="shared" si="28"/>
        <v>25131</v>
      </c>
      <c r="F206">
        <f t="shared" ca="1" si="29"/>
        <v>87079</v>
      </c>
    </row>
    <row r="207" spans="2:6" hidden="1">
      <c r="D207">
        <f t="shared" si="27"/>
        <v>0</v>
      </c>
      <c r="E207">
        <f t="shared" si="28"/>
        <v>0</v>
      </c>
      <c r="F207">
        <f t="shared" ca="1" si="29"/>
        <v>12434</v>
      </c>
    </row>
    <row r="208" spans="2:6" hidden="1">
      <c r="B208">
        <v>21440</v>
      </c>
      <c r="C208">
        <v>59107</v>
      </c>
      <c r="D208">
        <f t="shared" si="27"/>
        <v>37667</v>
      </c>
      <c r="E208">
        <f t="shared" si="28"/>
        <v>37667</v>
      </c>
      <c r="F208">
        <f t="shared" ca="1" si="29"/>
        <v>57504</v>
      </c>
    </row>
    <row r="209" spans="2:6" hidden="1">
      <c r="D209">
        <f t="shared" si="27"/>
        <v>0</v>
      </c>
      <c r="E209">
        <f t="shared" si="28"/>
        <v>0</v>
      </c>
      <c r="F209">
        <f t="shared" ca="1" si="29"/>
        <v>21904</v>
      </c>
    </row>
    <row r="210" spans="2:6" hidden="1">
      <c r="B210">
        <v>23932</v>
      </c>
      <c r="C210">
        <v>39424</v>
      </c>
      <c r="D210">
        <f t="shared" si="27"/>
        <v>15492</v>
      </c>
      <c r="E210">
        <f t="shared" si="28"/>
        <v>15492</v>
      </c>
      <c r="F210">
        <f t="shared" ca="1" si="29"/>
        <v>16198</v>
      </c>
    </row>
    <row r="211" spans="2:6" hidden="1">
      <c r="D211">
        <f t="shared" si="27"/>
        <v>0</v>
      </c>
      <c r="E211">
        <f t="shared" si="28"/>
        <v>0</v>
      </c>
      <c r="F211">
        <f t="shared" ca="1" si="29"/>
        <v>38639</v>
      </c>
    </row>
    <row r="212" spans="2:6" hidden="1">
      <c r="B212">
        <v>23258</v>
      </c>
      <c r="C212">
        <v>28433</v>
      </c>
      <c r="D212">
        <f t="shared" si="27"/>
        <v>5175</v>
      </c>
      <c r="E212">
        <f t="shared" si="28"/>
        <v>5175</v>
      </c>
      <c r="F212">
        <f t="shared" ca="1" si="29"/>
        <v>41323</v>
      </c>
    </row>
    <row r="213" spans="2:6" hidden="1">
      <c r="D213">
        <f t="shared" si="27"/>
        <v>0</v>
      </c>
      <c r="E213">
        <f t="shared" si="28"/>
        <v>0</v>
      </c>
      <c r="F213">
        <f t="shared" ca="1" si="29"/>
        <v>13351</v>
      </c>
    </row>
    <row r="214" spans="2:6" hidden="1">
      <c r="B214">
        <v>23592</v>
      </c>
      <c r="C214">
        <v>62780</v>
      </c>
      <c r="D214">
        <f t="shared" si="27"/>
        <v>39188</v>
      </c>
      <c r="E214">
        <f t="shared" si="28"/>
        <v>39188</v>
      </c>
      <c r="F214">
        <f t="shared" ca="1" si="29"/>
        <v>40513</v>
      </c>
    </row>
    <row r="215" spans="2:6" hidden="1">
      <c r="D215">
        <f t="shared" si="27"/>
        <v>0</v>
      </c>
      <c r="E215">
        <f t="shared" si="28"/>
        <v>0</v>
      </c>
      <c r="F215">
        <f t="shared" ca="1" si="29"/>
        <v>4694</v>
      </c>
    </row>
    <row r="216" spans="2:6" hidden="1">
      <c r="B216">
        <v>23342</v>
      </c>
      <c r="C216">
        <v>75027</v>
      </c>
      <c r="D216">
        <f t="shared" si="27"/>
        <v>51685</v>
      </c>
      <c r="E216">
        <f t="shared" si="28"/>
        <v>51685</v>
      </c>
      <c r="F216">
        <f t="shared" ca="1" si="29"/>
        <v>16324</v>
      </c>
    </row>
    <row r="217" spans="2:6" hidden="1">
      <c r="D217">
        <f t="shared" si="27"/>
        <v>0</v>
      </c>
      <c r="E217">
        <f t="shared" si="28"/>
        <v>0</v>
      </c>
    </row>
    <row r="218" spans="2:6" hidden="1">
      <c r="B218">
        <v>22098</v>
      </c>
      <c r="C218">
        <v>64828</v>
      </c>
      <c r="D218">
        <f t="shared" si="27"/>
        <v>42730</v>
      </c>
      <c r="E218">
        <f t="shared" si="28"/>
        <v>42730</v>
      </c>
    </row>
    <row r="219" spans="2:6" hidden="1">
      <c r="D219">
        <f t="shared" si="27"/>
        <v>0</v>
      </c>
      <c r="E219">
        <f t="shared" si="28"/>
        <v>0</v>
      </c>
    </row>
    <row r="220" spans="2:6" hidden="1">
      <c r="B220">
        <v>22361</v>
      </c>
      <c r="C220">
        <v>41413</v>
      </c>
      <c r="D220">
        <f t="shared" si="27"/>
        <v>19052</v>
      </c>
      <c r="E220">
        <f t="shared" si="28"/>
        <v>19052</v>
      </c>
    </row>
    <row r="221" spans="2:6" hidden="1">
      <c r="D221">
        <f t="shared" si="27"/>
        <v>0</v>
      </c>
      <c r="E221">
        <f t="shared" si="28"/>
        <v>0</v>
      </c>
    </row>
    <row r="222" spans="2:6" hidden="1">
      <c r="B222">
        <v>22172</v>
      </c>
      <c r="C222">
        <v>42548</v>
      </c>
      <c r="D222">
        <f t="shared" si="27"/>
        <v>20376</v>
      </c>
      <c r="E222">
        <f t="shared" si="28"/>
        <v>20376</v>
      </c>
    </row>
    <row r="223" spans="2:6" hidden="1">
      <c r="D223">
        <f t="shared" si="27"/>
        <v>0</v>
      </c>
      <c r="E223">
        <f t="shared" si="28"/>
        <v>0</v>
      </c>
    </row>
    <row r="224" spans="2:6" hidden="1">
      <c r="B224">
        <v>21803</v>
      </c>
      <c r="C224">
        <v>61090</v>
      </c>
      <c r="D224">
        <f t="shared" si="27"/>
        <v>39287</v>
      </c>
      <c r="E224">
        <f t="shared" si="28"/>
        <v>39287</v>
      </c>
    </row>
    <row r="225" spans="2:5" hidden="1">
      <c r="D225">
        <f t="shared" si="27"/>
        <v>0</v>
      </c>
      <c r="E225">
        <f t="shared" si="28"/>
        <v>0</v>
      </c>
    </row>
    <row r="226" spans="2:5" hidden="1">
      <c r="B226">
        <v>20297</v>
      </c>
      <c r="C226">
        <v>21555</v>
      </c>
      <c r="D226">
        <f t="shared" si="27"/>
        <v>1258</v>
      </c>
      <c r="E226">
        <f t="shared" si="28"/>
        <v>1258</v>
      </c>
    </row>
    <row r="227" spans="2:5" hidden="1">
      <c r="D227">
        <f t="shared" si="27"/>
        <v>0</v>
      </c>
      <c r="E227">
        <f t="shared" si="28"/>
        <v>0</v>
      </c>
    </row>
    <row r="228" spans="2:5" hidden="1">
      <c r="B228">
        <v>23740</v>
      </c>
      <c r="C228">
        <v>110819</v>
      </c>
      <c r="D228">
        <f t="shared" si="27"/>
        <v>87079</v>
      </c>
      <c r="E228">
        <f t="shared" si="28"/>
        <v>87079</v>
      </c>
    </row>
    <row r="229" spans="2:5" hidden="1">
      <c r="D229">
        <f t="shared" si="27"/>
        <v>0</v>
      </c>
      <c r="E229">
        <f t="shared" si="28"/>
        <v>0</v>
      </c>
    </row>
    <row r="230" spans="2:5" hidden="1">
      <c r="B230">
        <v>21903</v>
      </c>
      <c r="C230">
        <v>34337</v>
      </c>
      <c r="D230">
        <f t="shared" si="27"/>
        <v>12434</v>
      </c>
      <c r="E230">
        <f t="shared" si="28"/>
        <v>12434</v>
      </c>
    </row>
    <row r="231" spans="2:5" hidden="1">
      <c r="D231">
        <f t="shared" si="27"/>
        <v>0</v>
      </c>
      <c r="E231">
        <f t="shared" si="28"/>
        <v>0</v>
      </c>
    </row>
    <row r="232" spans="2:5" hidden="1">
      <c r="B232">
        <v>21264</v>
      </c>
      <c r="C232">
        <v>78768</v>
      </c>
      <c r="D232">
        <f t="shared" si="27"/>
        <v>57504</v>
      </c>
      <c r="E232">
        <f t="shared" si="28"/>
        <v>57504</v>
      </c>
    </row>
    <row r="233" spans="2:5" hidden="1">
      <c r="D233">
        <f t="shared" si="27"/>
        <v>0</v>
      </c>
      <c r="E233">
        <f t="shared" si="28"/>
        <v>0</v>
      </c>
    </row>
    <row r="234" spans="2:5" hidden="1">
      <c r="B234">
        <v>23207</v>
      </c>
      <c r="C234">
        <v>45111</v>
      </c>
      <c r="D234">
        <f t="shared" si="27"/>
        <v>21904</v>
      </c>
      <c r="E234">
        <f t="shared" si="28"/>
        <v>21904</v>
      </c>
    </row>
    <row r="235" spans="2:5" hidden="1">
      <c r="D235">
        <f t="shared" si="27"/>
        <v>0</v>
      </c>
      <c r="E235">
        <f t="shared" si="28"/>
        <v>0</v>
      </c>
    </row>
    <row r="236" spans="2:5" hidden="1">
      <c r="B236">
        <v>23753</v>
      </c>
      <c r="C236">
        <v>39951</v>
      </c>
      <c r="D236">
        <f t="shared" si="27"/>
        <v>16198</v>
      </c>
      <c r="E236">
        <f t="shared" si="28"/>
        <v>16198</v>
      </c>
    </row>
    <row r="237" spans="2:5" hidden="1">
      <c r="D237">
        <f t="shared" si="27"/>
        <v>0</v>
      </c>
      <c r="E237">
        <f t="shared" si="28"/>
        <v>0</v>
      </c>
    </row>
    <row r="238" spans="2:5" hidden="1">
      <c r="B238">
        <v>21434</v>
      </c>
      <c r="C238">
        <v>60073</v>
      </c>
      <c r="D238">
        <f t="shared" si="27"/>
        <v>38639</v>
      </c>
      <c r="E238">
        <f t="shared" si="28"/>
        <v>38639</v>
      </c>
    </row>
    <row r="239" spans="2:5" hidden="1">
      <c r="D239">
        <f t="shared" si="27"/>
        <v>0</v>
      </c>
      <c r="E239">
        <f t="shared" si="28"/>
        <v>0</v>
      </c>
    </row>
    <row r="240" spans="2:5" hidden="1">
      <c r="B240">
        <v>23984</v>
      </c>
      <c r="C240">
        <v>65307</v>
      </c>
      <c r="D240">
        <f t="shared" si="27"/>
        <v>41323</v>
      </c>
      <c r="E240">
        <f t="shared" si="28"/>
        <v>41323</v>
      </c>
    </row>
    <row r="241" spans="2:6" hidden="1">
      <c r="D241">
        <f t="shared" si="27"/>
        <v>0</v>
      </c>
      <c r="E241">
        <f t="shared" si="28"/>
        <v>0</v>
      </c>
    </row>
    <row r="242" spans="2:6" hidden="1">
      <c r="B242">
        <v>21253</v>
      </c>
      <c r="C242">
        <v>34604</v>
      </c>
      <c r="D242">
        <f t="shared" si="27"/>
        <v>13351</v>
      </c>
      <c r="E242">
        <f t="shared" si="28"/>
        <v>13351</v>
      </c>
    </row>
    <row r="243" spans="2:6" hidden="1">
      <c r="D243">
        <f t="shared" si="27"/>
        <v>0</v>
      </c>
      <c r="E243">
        <f t="shared" si="28"/>
        <v>0</v>
      </c>
    </row>
    <row r="244" spans="2:6" hidden="1">
      <c r="B244">
        <v>20507</v>
      </c>
      <c r="C244">
        <v>61020</v>
      </c>
      <c r="D244">
        <f t="shared" si="27"/>
        <v>40513</v>
      </c>
      <c r="E244">
        <f t="shared" si="28"/>
        <v>40513</v>
      </c>
    </row>
    <row r="245" spans="2:6" hidden="1">
      <c r="D245">
        <f t="shared" si="27"/>
        <v>0</v>
      </c>
      <c r="E245">
        <f t="shared" si="28"/>
        <v>0</v>
      </c>
    </row>
    <row r="246" spans="2:6" hidden="1">
      <c r="B246">
        <v>23699</v>
      </c>
      <c r="C246">
        <v>28393</v>
      </c>
      <c r="D246">
        <f t="shared" si="27"/>
        <v>4694</v>
      </c>
      <c r="E246">
        <f t="shared" si="28"/>
        <v>4694</v>
      </c>
    </row>
    <row r="247" spans="2:6" hidden="1">
      <c r="D247">
        <f t="shared" ref="D247:D315" si="30">C247-B247</f>
        <v>0</v>
      </c>
      <c r="E247">
        <f t="shared" ref="E247:E315" si="31">IF(D247&gt;0,D247, )</f>
        <v>0</v>
      </c>
    </row>
    <row r="248" spans="2:6" hidden="1">
      <c r="B248">
        <v>21771</v>
      </c>
      <c r="C248">
        <v>38095</v>
      </c>
      <c r="D248">
        <f t="shared" si="30"/>
        <v>16324</v>
      </c>
      <c r="E248">
        <f t="shared" si="31"/>
        <v>16324</v>
      </c>
    </row>
    <row r="249" spans="2:6" hidden="1">
      <c r="D249">
        <f t="shared" si="30"/>
        <v>0</v>
      </c>
      <c r="E249">
        <f t="shared" si="31"/>
        <v>0</v>
      </c>
    </row>
    <row r="250" spans="2:6" hidden="1">
      <c r="B250" t="s">
        <v>5</v>
      </c>
      <c r="D250" t="e">
        <f t="shared" si="30"/>
        <v>#VALUE!</v>
      </c>
      <c r="E250" t="e">
        <f t="shared" si="31"/>
        <v>#VALUE!</v>
      </c>
    </row>
    <row r="251" spans="2:6" hidden="1">
      <c r="B251">
        <v>20546</v>
      </c>
      <c r="C251">
        <v>148057</v>
      </c>
      <c r="D251">
        <f t="shared" si="30"/>
        <v>127511</v>
      </c>
      <c r="E251">
        <f t="shared" si="31"/>
        <v>127511</v>
      </c>
      <c r="F251">
        <f ca="1">INDIRECT("E"&amp;((ROW(A251)-251)*2+251))</f>
        <v>127511</v>
      </c>
    </row>
    <row r="252" spans="2:6" hidden="1">
      <c r="D252">
        <f t="shared" si="30"/>
        <v>0</v>
      </c>
      <c r="E252">
        <f t="shared" si="31"/>
        <v>0</v>
      </c>
      <c r="F252">
        <f t="shared" ref="F252:F283" ca="1" si="32">INDIRECT("E"&amp;((ROW(A252)-251)*2+251))</f>
        <v>32</v>
      </c>
    </row>
    <row r="253" spans="2:6" hidden="1">
      <c r="B253">
        <v>20813</v>
      </c>
      <c r="C253">
        <v>20845</v>
      </c>
      <c r="D253">
        <f t="shared" si="30"/>
        <v>32</v>
      </c>
      <c r="E253">
        <f t="shared" si="31"/>
        <v>32</v>
      </c>
      <c r="F253">
        <f t="shared" ca="1" si="32"/>
        <v>73652</v>
      </c>
    </row>
    <row r="254" spans="2:6" hidden="1">
      <c r="D254">
        <f t="shared" si="30"/>
        <v>0</v>
      </c>
      <c r="E254">
        <f t="shared" si="31"/>
        <v>0</v>
      </c>
      <c r="F254">
        <f t="shared" ca="1" si="32"/>
        <v>157135</v>
      </c>
    </row>
    <row r="255" spans="2:6" hidden="1">
      <c r="B255">
        <v>22621</v>
      </c>
      <c r="C255">
        <v>96273</v>
      </c>
      <c r="D255">
        <f t="shared" si="30"/>
        <v>73652</v>
      </c>
      <c r="E255">
        <f t="shared" si="31"/>
        <v>73652</v>
      </c>
      <c r="F255">
        <f t="shared" ca="1" si="32"/>
        <v>97500</v>
      </c>
    </row>
    <row r="256" spans="2:6" hidden="1">
      <c r="D256">
        <f t="shared" si="30"/>
        <v>0</v>
      </c>
      <c r="E256">
        <f t="shared" si="31"/>
        <v>0</v>
      </c>
      <c r="F256">
        <f t="shared" ca="1" si="32"/>
        <v>25</v>
      </c>
    </row>
    <row r="257" spans="2:6" hidden="1">
      <c r="B257">
        <v>21203</v>
      </c>
      <c r="C257">
        <v>178338</v>
      </c>
      <c r="D257">
        <f t="shared" si="30"/>
        <v>157135</v>
      </c>
      <c r="E257">
        <f t="shared" si="31"/>
        <v>157135</v>
      </c>
      <c r="F257">
        <f t="shared" ca="1" si="32"/>
        <v>48025</v>
      </c>
    </row>
    <row r="258" spans="2:6" hidden="1">
      <c r="D258">
        <f t="shared" si="30"/>
        <v>0</v>
      </c>
      <c r="E258">
        <f t="shared" si="31"/>
        <v>0</v>
      </c>
      <c r="F258">
        <f t="shared" ca="1" si="32"/>
        <v>0</v>
      </c>
    </row>
    <row r="259" spans="2:6" hidden="1">
      <c r="B259">
        <v>22556</v>
      </c>
      <c r="C259">
        <v>120056</v>
      </c>
      <c r="D259">
        <f t="shared" si="30"/>
        <v>97500</v>
      </c>
      <c r="E259">
        <f t="shared" si="31"/>
        <v>97500</v>
      </c>
      <c r="F259">
        <f t="shared" ca="1" si="32"/>
        <v>146850</v>
      </c>
    </row>
    <row r="260" spans="2:6" hidden="1">
      <c r="D260">
        <f t="shared" si="30"/>
        <v>0</v>
      </c>
      <c r="E260">
        <f t="shared" si="31"/>
        <v>0</v>
      </c>
      <c r="F260">
        <f t="shared" ca="1" si="32"/>
        <v>14625</v>
      </c>
    </row>
    <row r="261" spans="2:6" hidden="1">
      <c r="B261">
        <v>23667</v>
      </c>
      <c r="C261">
        <v>23692</v>
      </c>
      <c r="D261">
        <f t="shared" si="30"/>
        <v>25</v>
      </c>
      <c r="E261">
        <f t="shared" si="31"/>
        <v>25</v>
      </c>
      <c r="F261">
        <f t="shared" ca="1" si="32"/>
        <v>0</v>
      </c>
    </row>
    <row r="262" spans="2:6" hidden="1">
      <c r="D262">
        <f t="shared" si="30"/>
        <v>0</v>
      </c>
      <c r="E262">
        <f t="shared" si="31"/>
        <v>0</v>
      </c>
      <c r="F262">
        <f t="shared" ca="1" si="32"/>
        <v>85912</v>
      </c>
    </row>
    <row r="263" spans="2:6" hidden="1">
      <c r="B263">
        <v>20504</v>
      </c>
      <c r="C263">
        <v>68529</v>
      </c>
      <c r="D263">
        <f t="shared" si="30"/>
        <v>48025</v>
      </c>
      <c r="E263">
        <f t="shared" si="31"/>
        <v>48025</v>
      </c>
      <c r="F263">
        <f t="shared" ca="1" si="32"/>
        <v>8741</v>
      </c>
    </row>
    <row r="264" spans="2:6" hidden="1">
      <c r="D264">
        <f t="shared" si="30"/>
        <v>0</v>
      </c>
      <c r="E264">
        <f t="shared" si="31"/>
        <v>0</v>
      </c>
      <c r="F264">
        <f t="shared" ca="1" si="32"/>
        <v>59456</v>
      </c>
    </row>
    <row r="265" spans="2:6" hidden="1">
      <c r="B265">
        <v>23911</v>
      </c>
      <c r="D265">
        <f t="shared" si="30"/>
        <v>-23911</v>
      </c>
      <c r="E265">
        <f t="shared" si="31"/>
        <v>0</v>
      </c>
      <c r="F265">
        <f t="shared" ca="1" si="32"/>
        <v>93243</v>
      </c>
    </row>
    <row r="266" spans="2:6" hidden="1">
      <c r="F266">
        <f t="shared" ca="1" si="32"/>
        <v>14190</v>
      </c>
    </row>
    <row r="267" spans="2:6" hidden="1">
      <c r="B267">
        <v>21898</v>
      </c>
      <c r="C267">
        <v>168748</v>
      </c>
      <c r="D267">
        <f t="shared" si="30"/>
        <v>146850</v>
      </c>
      <c r="E267">
        <f t="shared" si="31"/>
        <v>146850</v>
      </c>
      <c r="F267">
        <f t="shared" ca="1" si="32"/>
        <v>98072</v>
      </c>
    </row>
    <row r="268" spans="2:6" hidden="1">
      <c r="D268">
        <f t="shared" si="30"/>
        <v>0</v>
      </c>
      <c r="E268">
        <f t="shared" si="31"/>
        <v>0</v>
      </c>
      <c r="F268">
        <f t="shared" ca="1" si="32"/>
        <v>65981</v>
      </c>
    </row>
    <row r="269" spans="2:6" hidden="1">
      <c r="B269">
        <v>20841</v>
      </c>
      <c r="C269">
        <v>35466</v>
      </c>
      <c r="D269">
        <f t="shared" si="30"/>
        <v>14625</v>
      </c>
      <c r="E269">
        <f t="shared" si="31"/>
        <v>14625</v>
      </c>
      <c r="F269">
        <f t="shared" ca="1" si="32"/>
        <v>95367</v>
      </c>
    </row>
    <row r="270" spans="2:6" hidden="1">
      <c r="D270">
        <f t="shared" si="30"/>
        <v>0</v>
      </c>
      <c r="E270">
        <f t="shared" si="31"/>
        <v>0</v>
      </c>
      <c r="F270">
        <f t="shared" ca="1" si="32"/>
        <v>0</v>
      </c>
    </row>
    <row r="271" spans="2:6" hidden="1">
      <c r="B271">
        <v>22207</v>
      </c>
      <c r="D271">
        <f t="shared" si="30"/>
        <v>-22207</v>
      </c>
      <c r="E271">
        <f t="shared" si="31"/>
        <v>0</v>
      </c>
      <c r="F271">
        <f t="shared" ca="1" si="32"/>
        <v>0</v>
      </c>
    </row>
    <row r="272" spans="2:6" hidden="1">
      <c r="F272">
        <f t="shared" ca="1" si="32"/>
        <v>0</v>
      </c>
    </row>
    <row r="273" spans="2:6" hidden="1">
      <c r="B273">
        <v>20107</v>
      </c>
      <c r="C273">
        <v>106019</v>
      </c>
      <c r="D273">
        <f t="shared" si="30"/>
        <v>85912</v>
      </c>
      <c r="E273">
        <f t="shared" si="31"/>
        <v>85912</v>
      </c>
      <c r="F273">
        <f t="shared" ca="1" si="32"/>
        <v>0</v>
      </c>
    </row>
    <row r="274" spans="2:6" hidden="1">
      <c r="D274">
        <f t="shared" si="30"/>
        <v>0</v>
      </c>
      <c r="E274">
        <f t="shared" si="31"/>
        <v>0</v>
      </c>
      <c r="F274">
        <f t="shared" ca="1" si="32"/>
        <v>76192</v>
      </c>
    </row>
    <row r="275" spans="2:6" hidden="1">
      <c r="B275">
        <v>22340</v>
      </c>
      <c r="C275">
        <v>31081</v>
      </c>
      <c r="D275">
        <f t="shared" si="30"/>
        <v>8741</v>
      </c>
      <c r="E275">
        <f t="shared" si="31"/>
        <v>8741</v>
      </c>
      <c r="F275">
        <f t="shared" ca="1" si="32"/>
        <v>19471</v>
      </c>
    </row>
    <row r="276" spans="2:6" hidden="1">
      <c r="D276">
        <f t="shared" si="30"/>
        <v>0</v>
      </c>
      <c r="E276">
        <f t="shared" si="31"/>
        <v>0</v>
      </c>
      <c r="F276">
        <f t="shared" ca="1" si="32"/>
        <v>49037</v>
      </c>
    </row>
    <row r="277" spans="2:6" hidden="1">
      <c r="B277">
        <v>23573</v>
      </c>
      <c r="C277">
        <v>83029</v>
      </c>
      <c r="D277">
        <f t="shared" si="30"/>
        <v>59456</v>
      </c>
      <c r="E277">
        <f t="shared" si="31"/>
        <v>59456</v>
      </c>
      <c r="F277">
        <f t="shared" ca="1" si="32"/>
        <v>72633</v>
      </c>
    </row>
    <row r="278" spans="2:6" hidden="1">
      <c r="D278">
        <f t="shared" si="30"/>
        <v>0</v>
      </c>
      <c r="E278">
        <f t="shared" si="31"/>
        <v>0</v>
      </c>
      <c r="F278">
        <f t="shared" ca="1" si="32"/>
        <v>53755</v>
      </c>
    </row>
    <row r="279" spans="2:6" hidden="1">
      <c r="B279">
        <v>22339</v>
      </c>
      <c r="C279">
        <v>115582</v>
      </c>
      <c r="D279">
        <f t="shared" si="30"/>
        <v>93243</v>
      </c>
      <c r="E279">
        <f t="shared" si="31"/>
        <v>93243</v>
      </c>
      <c r="F279">
        <f t="shared" ca="1" si="32"/>
        <v>75152</v>
      </c>
    </row>
    <row r="280" spans="2:6" hidden="1">
      <c r="D280">
        <f t="shared" si="30"/>
        <v>0</v>
      </c>
      <c r="E280">
        <f t="shared" si="31"/>
        <v>0</v>
      </c>
      <c r="F280">
        <f t="shared" ca="1" si="32"/>
        <v>9672</v>
      </c>
    </row>
    <row r="281" spans="2:6" hidden="1">
      <c r="B281">
        <v>23893</v>
      </c>
      <c r="C281">
        <v>38083</v>
      </c>
      <c r="D281">
        <f t="shared" si="30"/>
        <v>14190</v>
      </c>
      <c r="E281">
        <f t="shared" si="31"/>
        <v>14190</v>
      </c>
      <c r="F281">
        <f t="shared" ca="1" si="32"/>
        <v>78081</v>
      </c>
    </row>
    <row r="282" spans="2:6" hidden="1">
      <c r="D282">
        <f t="shared" si="30"/>
        <v>0</v>
      </c>
      <c r="E282">
        <f t="shared" si="31"/>
        <v>0</v>
      </c>
      <c r="F282">
        <f t="shared" ca="1" si="32"/>
        <v>113506</v>
      </c>
    </row>
    <row r="283" spans="2:6" hidden="1">
      <c r="B283">
        <v>21635</v>
      </c>
      <c r="C283">
        <v>119707</v>
      </c>
      <c r="D283">
        <f t="shared" si="30"/>
        <v>98072</v>
      </c>
      <c r="E283">
        <f t="shared" si="31"/>
        <v>98072</v>
      </c>
      <c r="F283">
        <f t="shared" ca="1" si="32"/>
        <v>56820</v>
      </c>
    </row>
    <row r="284" spans="2:6" hidden="1">
      <c r="D284">
        <f t="shared" si="30"/>
        <v>0</v>
      </c>
      <c r="E284">
        <f t="shared" si="31"/>
        <v>0</v>
      </c>
    </row>
    <row r="285" spans="2:6" hidden="1">
      <c r="B285">
        <v>23809</v>
      </c>
      <c r="C285">
        <v>89790</v>
      </c>
      <c r="D285">
        <f t="shared" si="30"/>
        <v>65981</v>
      </c>
      <c r="E285">
        <f t="shared" si="31"/>
        <v>65981</v>
      </c>
    </row>
    <row r="286" spans="2:6" hidden="1">
      <c r="D286">
        <f t="shared" si="30"/>
        <v>0</v>
      </c>
      <c r="E286">
        <f t="shared" si="31"/>
        <v>0</v>
      </c>
    </row>
    <row r="287" spans="2:6" hidden="1">
      <c r="B287">
        <v>23944</v>
      </c>
      <c r="C287">
        <v>119311</v>
      </c>
      <c r="D287">
        <f t="shared" si="30"/>
        <v>95367</v>
      </c>
      <c r="E287">
        <f t="shared" si="31"/>
        <v>95367</v>
      </c>
    </row>
    <row r="288" spans="2:6" hidden="1">
      <c r="D288">
        <f t="shared" si="30"/>
        <v>0</v>
      </c>
      <c r="E288">
        <f t="shared" si="31"/>
        <v>0</v>
      </c>
    </row>
    <row r="289" spans="2:5" hidden="1">
      <c r="B289">
        <v>23726</v>
      </c>
      <c r="D289">
        <f t="shared" si="30"/>
        <v>-23726</v>
      </c>
      <c r="E289">
        <f t="shared" si="31"/>
        <v>0</v>
      </c>
    </row>
    <row r="290" spans="2:5" hidden="1"/>
    <row r="291" spans="2:5" hidden="1">
      <c r="B291">
        <v>20153</v>
      </c>
      <c r="D291">
        <f t="shared" si="30"/>
        <v>-20153</v>
      </c>
      <c r="E291">
        <f t="shared" si="31"/>
        <v>0</v>
      </c>
    </row>
    <row r="292" spans="2:5" hidden="1"/>
    <row r="293" spans="2:5" hidden="1">
      <c r="B293">
        <v>23342</v>
      </c>
      <c r="D293">
        <f t="shared" si="30"/>
        <v>-23342</v>
      </c>
      <c r="E293">
        <f t="shared" si="31"/>
        <v>0</v>
      </c>
    </row>
    <row r="294" spans="2:5" hidden="1"/>
    <row r="295" spans="2:5" hidden="1">
      <c r="B295">
        <v>22148</v>
      </c>
      <c r="D295">
        <f t="shared" si="30"/>
        <v>-22148</v>
      </c>
      <c r="E295">
        <f t="shared" si="31"/>
        <v>0</v>
      </c>
    </row>
    <row r="296" spans="2:5" hidden="1"/>
    <row r="297" spans="2:5" hidden="1">
      <c r="B297">
        <v>21638</v>
      </c>
      <c r="C297">
        <v>97830</v>
      </c>
      <c r="D297">
        <f t="shared" si="30"/>
        <v>76192</v>
      </c>
      <c r="E297">
        <f t="shared" si="31"/>
        <v>76192</v>
      </c>
    </row>
    <row r="298" spans="2:5" hidden="1">
      <c r="D298">
        <f t="shared" si="30"/>
        <v>0</v>
      </c>
      <c r="E298">
        <f t="shared" si="31"/>
        <v>0</v>
      </c>
    </row>
    <row r="299" spans="2:5" hidden="1">
      <c r="B299">
        <v>20636</v>
      </c>
      <c r="C299">
        <v>40107</v>
      </c>
      <c r="D299">
        <f t="shared" si="30"/>
        <v>19471</v>
      </c>
      <c r="E299">
        <f t="shared" si="31"/>
        <v>19471</v>
      </c>
    </row>
    <row r="300" spans="2:5" hidden="1">
      <c r="D300">
        <f t="shared" si="30"/>
        <v>0</v>
      </c>
      <c r="E300">
        <f t="shared" si="31"/>
        <v>0</v>
      </c>
    </row>
    <row r="301" spans="2:5" hidden="1">
      <c r="B301">
        <v>20071</v>
      </c>
      <c r="C301">
        <v>69108</v>
      </c>
      <c r="D301">
        <f t="shared" si="30"/>
        <v>49037</v>
      </c>
      <c r="E301">
        <f t="shared" si="31"/>
        <v>49037</v>
      </c>
    </row>
    <row r="302" spans="2:5" hidden="1">
      <c r="D302">
        <f t="shared" si="30"/>
        <v>0</v>
      </c>
      <c r="E302">
        <f t="shared" si="31"/>
        <v>0</v>
      </c>
    </row>
    <row r="303" spans="2:5" hidden="1">
      <c r="B303">
        <v>21880</v>
      </c>
      <c r="C303">
        <v>94513</v>
      </c>
      <c r="D303">
        <f t="shared" si="30"/>
        <v>72633</v>
      </c>
      <c r="E303">
        <f t="shared" si="31"/>
        <v>72633</v>
      </c>
    </row>
    <row r="304" spans="2:5" hidden="1">
      <c r="D304">
        <f t="shared" si="30"/>
        <v>0</v>
      </c>
      <c r="E304">
        <f t="shared" si="31"/>
        <v>0</v>
      </c>
    </row>
    <row r="305" spans="2:7" hidden="1">
      <c r="B305">
        <v>22116</v>
      </c>
      <c r="C305">
        <v>75871</v>
      </c>
      <c r="D305">
        <f t="shared" si="30"/>
        <v>53755</v>
      </c>
      <c r="E305">
        <f t="shared" si="31"/>
        <v>53755</v>
      </c>
    </row>
    <row r="306" spans="2:7" hidden="1">
      <c r="D306">
        <f t="shared" si="30"/>
        <v>0</v>
      </c>
      <c r="E306">
        <f t="shared" si="31"/>
        <v>0</v>
      </c>
    </row>
    <row r="307" spans="2:7" hidden="1">
      <c r="B307">
        <v>22690</v>
      </c>
      <c r="C307">
        <v>97842</v>
      </c>
      <c r="D307">
        <f t="shared" si="30"/>
        <v>75152</v>
      </c>
      <c r="E307">
        <f t="shared" si="31"/>
        <v>75152</v>
      </c>
    </row>
    <row r="308" spans="2:7" hidden="1">
      <c r="D308">
        <f t="shared" si="30"/>
        <v>0</v>
      </c>
      <c r="E308">
        <f t="shared" si="31"/>
        <v>0</v>
      </c>
    </row>
    <row r="309" spans="2:7" hidden="1">
      <c r="B309">
        <v>21131</v>
      </c>
      <c r="C309">
        <v>30803</v>
      </c>
      <c r="D309">
        <f t="shared" si="30"/>
        <v>9672</v>
      </c>
      <c r="E309">
        <f t="shared" si="31"/>
        <v>9672</v>
      </c>
    </row>
    <row r="310" spans="2:7" hidden="1">
      <c r="D310">
        <f t="shared" si="30"/>
        <v>0</v>
      </c>
      <c r="E310">
        <f t="shared" si="31"/>
        <v>0</v>
      </c>
    </row>
    <row r="311" spans="2:7" hidden="1">
      <c r="B311">
        <v>20290</v>
      </c>
      <c r="C311">
        <v>98371</v>
      </c>
      <c r="D311">
        <f t="shared" si="30"/>
        <v>78081</v>
      </c>
      <c r="E311">
        <f t="shared" si="31"/>
        <v>78081</v>
      </c>
    </row>
    <row r="312" spans="2:7" hidden="1">
      <c r="D312">
        <f t="shared" si="30"/>
        <v>0</v>
      </c>
      <c r="E312">
        <f t="shared" si="31"/>
        <v>0</v>
      </c>
    </row>
    <row r="313" spans="2:7" hidden="1">
      <c r="B313">
        <v>22748</v>
      </c>
      <c r="C313">
        <v>136254</v>
      </c>
      <c r="D313">
        <f t="shared" si="30"/>
        <v>113506</v>
      </c>
      <c r="E313">
        <f t="shared" si="31"/>
        <v>113506</v>
      </c>
    </row>
    <row r="314" spans="2:7" hidden="1">
      <c r="D314">
        <f t="shared" si="30"/>
        <v>0</v>
      </c>
      <c r="E314">
        <f t="shared" si="31"/>
        <v>0</v>
      </c>
    </row>
    <row r="315" spans="2:7" hidden="1">
      <c r="B315">
        <v>22930</v>
      </c>
      <c r="C315">
        <v>79750</v>
      </c>
      <c r="D315">
        <f t="shared" si="30"/>
        <v>56820</v>
      </c>
      <c r="E315">
        <f t="shared" si="31"/>
        <v>56820</v>
      </c>
    </row>
    <row r="316" spans="2:7" hidden="1">
      <c r="B316" t="s">
        <v>11</v>
      </c>
    </row>
    <row r="318" spans="2:7">
      <c r="C318" s="27"/>
      <c r="D318" s="27"/>
      <c r="E318" s="26" t="s">
        <v>7</v>
      </c>
      <c r="F318" s="26" t="s">
        <v>8</v>
      </c>
      <c r="G318" s="26" t="s">
        <v>9</v>
      </c>
    </row>
    <row r="319" spans="2:7">
      <c r="C319" s="36" t="s">
        <v>47</v>
      </c>
      <c r="D319" s="27" t="s">
        <v>1</v>
      </c>
      <c r="E319" t="str">
        <f>ROUND(D38,2)&amp; "+- "&amp;ROUND(D40,2)</f>
        <v>32.78+- 13.35</v>
      </c>
      <c r="F319" t="str">
        <f>ROUND(D75,2)&amp; "+- "&amp;ROUND(D77,2)</f>
        <v>24.68+- 8.46</v>
      </c>
      <c r="G319" t="str">
        <f>ROUND(D112,2)&amp; "+- "&amp;ROUND(D114,2)</f>
        <v>66.32+- 14.79</v>
      </c>
    </row>
    <row r="320" spans="2:7">
      <c r="C320" s="36"/>
      <c r="D320" s="27" t="s">
        <v>2</v>
      </c>
      <c r="E320" t="str">
        <f>ROUND(I38,2)&amp; "+- "&amp;ROUND(I40,2)</f>
        <v>7.42+- 1.34</v>
      </c>
      <c r="F320" t="str">
        <f>ROUND(I75,2)&amp; "+- "&amp;ROUND(I77,2)</f>
        <v>6.53+- 2.31</v>
      </c>
      <c r="G320" t="str">
        <f>ROUND(I112,2)&amp; "+- "&amp;ROUND(I114,2)</f>
        <v>7.92+- 1.62</v>
      </c>
    </row>
    <row r="321" spans="3:7">
      <c r="C321" s="36" t="s">
        <v>50</v>
      </c>
      <c r="D321" s="27" t="s">
        <v>1</v>
      </c>
      <c r="E321" t="str">
        <f>ROUND(E38,2)&amp; "+- "&amp;ROUND(E40,2)</f>
        <v>0.05+- 0.01</v>
      </c>
      <c r="F321" t="str">
        <f>ROUND(E75,2)&amp; "+- "&amp;ROUND(E77,2)</f>
        <v>0.07+- 0.02</v>
      </c>
      <c r="G321" t="str">
        <f>ROUND(E112,2)&amp; "+- "&amp;ROUND(E114,2)</f>
        <v>0.07+- 0.02</v>
      </c>
    </row>
    <row r="322" spans="3:7">
      <c r="C322" s="36"/>
      <c r="D322" s="27" t="s">
        <v>2</v>
      </c>
      <c r="E322" t="str">
        <f>ROUND(J38,2)&amp; "+- "&amp;ROUND(J40,2)</f>
        <v>2.23+- 0.72</v>
      </c>
      <c r="F322" t="str">
        <f>ROUND(J75,2)&amp; "+- "&amp;ROUND(J77,2)</f>
        <v>2.26+- 1.05</v>
      </c>
      <c r="G322" t="str">
        <f>ROUND(J112,2)&amp; "+- "&amp;ROUND(J114,2)</f>
        <v>4.01+- 1.32</v>
      </c>
    </row>
  </sheetData>
  <sheetProtection password="DE53" sheet="1" objects="1" scenarios="1"/>
  <mergeCells count="5">
    <mergeCell ref="B3:D3"/>
    <mergeCell ref="G3:T3"/>
    <mergeCell ref="C319:C320"/>
    <mergeCell ref="C321:C322"/>
    <mergeCell ref="E1:F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W418"/>
  <sheetViews>
    <sheetView windowProtection="1" workbookViewId="0">
      <selection activeCell="M1" sqref="M1:M1048576"/>
    </sheetView>
  </sheetViews>
  <sheetFormatPr baseColWidth="10" defaultColWidth="11" defaultRowHeight="15" x14ac:dyDescent="0"/>
  <cols>
    <col min="1" max="1" width="7" customWidth="1"/>
    <col min="2" max="2" width="6.1640625" customWidth="1"/>
    <col min="3" max="3" width="7.1640625" customWidth="1"/>
    <col min="4" max="4" width="12.1640625" bestFit="1" customWidth="1"/>
    <col min="5" max="5" width="10.1640625" customWidth="1"/>
    <col min="6" max="6" width="3.1640625" bestFit="1" customWidth="1"/>
    <col min="7" max="7" width="6.83203125" customWidth="1"/>
    <col min="8" max="9" width="6.1640625" customWidth="1"/>
    <col min="11" max="11" width="9.83203125" customWidth="1"/>
    <col min="12" max="12" width="3.1640625" bestFit="1" customWidth="1"/>
    <col min="13" max="13" width="9.5" customWidth="1"/>
    <col min="14" max="14" width="12.1640625" hidden="1" customWidth="1"/>
    <col min="15" max="17" width="0" hidden="1" customWidth="1"/>
    <col min="18" max="18" width="13.6640625" hidden="1" customWidth="1"/>
  </cols>
  <sheetData>
    <row r="3" spans="2:23" ht="17" thickBot="1">
      <c r="B3" s="35" t="s">
        <v>1</v>
      </c>
      <c r="C3" s="35"/>
      <c r="D3" s="35"/>
      <c r="E3" s="13"/>
      <c r="F3" s="13"/>
      <c r="H3" s="35" t="s">
        <v>2</v>
      </c>
      <c r="I3" s="35"/>
      <c r="J3" s="35"/>
      <c r="N3" s="38" t="s">
        <v>55</v>
      </c>
      <c r="O3" t="str">
        <f>B3</f>
        <v>Tranquility</v>
      </c>
      <c r="Q3" t="str">
        <f>H3</f>
        <v>Serenity</v>
      </c>
    </row>
    <row r="4" spans="2:23" ht="17" thickTop="1" thickBot="1">
      <c r="N4" s="38"/>
      <c r="O4" t="s">
        <v>31</v>
      </c>
    </row>
    <row r="5" spans="2:23" ht="18" thickTop="1" thickBot="1">
      <c r="B5">
        <v>20001</v>
      </c>
      <c r="H5">
        <v>20099</v>
      </c>
      <c r="I5">
        <v>37974</v>
      </c>
      <c r="J5">
        <f>I5-H5</f>
        <v>17875</v>
      </c>
      <c r="N5">
        <f ca="1">INDIRECT("C"&amp;(ROW(N5)-4)*21+4)</f>
        <v>1</v>
      </c>
      <c r="O5" s="5" t="s">
        <v>10</v>
      </c>
      <c r="P5" s="20" t="s">
        <v>65</v>
      </c>
      <c r="Q5">
        <f t="shared" ref="Q5:Q17" ca="1" si="0">INDIRECT("j"&amp;(ROW(N5)-4)*21+4)</f>
        <v>14285.65</v>
      </c>
      <c r="R5">
        <f ca="1">INDIRECT("m"&amp;(ROW(N5)-4)*21+4)</f>
        <v>1580.3593000302351</v>
      </c>
      <c r="S5" s="23" t="s">
        <v>55</v>
      </c>
      <c r="T5" s="22" t="str">
        <f>O30</f>
        <v>Tranquility</v>
      </c>
      <c r="U5" s="22"/>
      <c r="V5" s="22" t="str">
        <f>P30</f>
        <v>Serenity</v>
      </c>
      <c r="W5" s="22"/>
    </row>
    <row r="6" spans="2:23" ht="17" thickBot="1">
      <c r="B6">
        <v>20000</v>
      </c>
      <c r="H6">
        <v>20161</v>
      </c>
      <c r="I6">
        <v>39558</v>
      </c>
      <c r="J6">
        <f t="shared" ref="J6:J69" si="1">I6-H6</f>
        <v>19397</v>
      </c>
      <c r="N6">
        <f t="shared" ref="N6:N14" ca="1" si="2">INDIRECT("C"&amp;(ROW(N6)-4)*21+4)</f>
        <v>0.5</v>
      </c>
      <c r="O6" s="20" t="s">
        <v>65</v>
      </c>
      <c r="P6" s="20" t="s">
        <v>65</v>
      </c>
      <c r="Q6">
        <f t="shared" ca="1" si="0"/>
        <v>10709.7</v>
      </c>
      <c r="R6">
        <f t="shared" ref="R6:R17" ca="1" si="3">INDIRECT("m"&amp;(ROW(N6)-4)*21+4)</f>
        <v>951.51211013940429</v>
      </c>
      <c r="S6" s="24"/>
      <c r="T6" s="21" t="s">
        <v>31</v>
      </c>
      <c r="U6" s="21" t="s">
        <v>54</v>
      </c>
      <c r="V6" s="21" t="s">
        <v>31</v>
      </c>
      <c r="W6" s="21" t="s">
        <v>54</v>
      </c>
    </row>
    <row r="7" spans="2:23" ht="16" thickTop="1">
      <c r="B7">
        <v>20001</v>
      </c>
      <c r="H7">
        <v>20155</v>
      </c>
      <c r="I7">
        <v>28568</v>
      </c>
      <c r="J7">
        <f t="shared" si="1"/>
        <v>8413</v>
      </c>
      <c r="N7">
        <f t="shared" ca="1" si="2"/>
        <v>0.4</v>
      </c>
      <c r="O7" s="20" t="s">
        <v>65</v>
      </c>
      <c r="P7" s="20" t="s">
        <v>65</v>
      </c>
      <c r="Q7">
        <f t="shared" ca="1" si="0"/>
        <v>10906.45</v>
      </c>
      <c r="R7">
        <f t="shared" ca="1" si="3"/>
        <v>1427.8237655267433</v>
      </c>
      <c r="S7">
        <f t="shared" ref="S7:S18" si="4">N31</f>
        <v>1</v>
      </c>
      <c r="U7" s="4"/>
      <c r="V7" s="4">
        <f t="shared" ref="V7:V16" ca="1" si="5">Q5/1000</f>
        <v>14.28565</v>
      </c>
      <c r="W7" s="4">
        <f t="shared" ref="W7:W16" ca="1" si="6">R5/1000</f>
        <v>1.5803593000302352</v>
      </c>
    </row>
    <row r="8" spans="2:23">
      <c r="B8">
        <v>20018</v>
      </c>
      <c r="H8">
        <v>20148</v>
      </c>
      <c r="I8">
        <v>39389</v>
      </c>
      <c r="J8">
        <f t="shared" si="1"/>
        <v>19241</v>
      </c>
      <c r="N8">
        <f t="shared" ca="1" si="2"/>
        <v>0.3</v>
      </c>
      <c r="O8" s="20" t="s">
        <v>65</v>
      </c>
      <c r="P8" s="20" t="s">
        <v>65</v>
      </c>
      <c r="Q8">
        <f t="shared" ca="1" si="0"/>
        <v>8704.5499999999993</v>
      </c>
      <c r="R8">
        <f t="shared" ca="1" si="3"/>
        <v>1332.5511374904324</v>
      </c>
      <c r="S8">
        <f t="shared" si="4"/>
        <v>0.5</v>
      </c>
      <c r="U8" s="4"/>
      <c r="V8" s="4">
        <f t="shared" ca="1" si="5"/>
        <v>10.709700000000002</v>
      </c>
      <c r="W8" s="4">
        <f t="shared" ca="1" si="6"/>
        <v>0.95151211013940429</v>
      </c>
    </row>
    <row r="9" spans="2:23">
      <c r="B9">
        <v>20001</v>
      </c>
      <c r="H9">
        <v>20090</v>
      </c>
      <c r="I9">
        <v>29519</v>
      </c>
      <c r="J9">
        <f t="shared" si="1"/>
        <v>9429</v>
      </c>
      <c r="N9">
        <f t="shared" ca="1" si="2"/>
        <v>0.2</v>
      </c>
      <c r="O9">
        <f t="shared" ref="O9:O15" ca="1" si="7">INDIRECT("D"&amp;(ROW(N9)-4)*21+4)</f>
        <v>90376.888888888891</v>
      </c>
      <c r="P9">
        <f ca="1">INDIRECT("g"&amp;(ROW(N9)-4)*21+4)</f>
        <v>36462.9675306914</v>
      </c>
      <c r="Q9">
        <f t="shared" ca="1" si="0"/>
        <v>6555.9</v>
      </c>
      <c r="R9">
        <f t="shared" ca="1" si="3"/>
        <v>1182.7430222942339</v>
      </c>
      <c r="S9">
        <f t="shared" si="4"/>
        <v>0.4</v>
      </c>
      <c r="U9" s="4"/>
      <c r="V9" s="4">
        <f t="shared" ca="1" si="5"/>
        <v>10.906450000000001</v>
      </c>
      <c r="W9" s="4">
        <f t="shared" ca="1" si="6"/>
        <v>1.4278237655267432</v>
      </c>
    </row>
    <row r="10" spans="2:23">
      <c r="B10">
        <v>20001</v>
      </c>
      <c r="H10">
        <v>20091</v>
      </c>
      <c r="I10">
        <v>33838</v>
      </c>
      <c r="J10">
        <f t="shared" si="1"/>
        <v>13747</v>
      </c>
      <c r="N10">
        <f t="shared" ca="1" si="2"/>
        <v>0.1</v>
      </c>
      <c r="O10">
        <f t="shared" ca="1" si="7"/>
        <v>54985.838709677417</v>
      </c>
      <c r="P10">
        <f t="shared" ref="P10:P17" ca="1" si="8">INDIRECT("g"&amp;(ROW(N10)-4)*21+4)</f>
        <v>17746.403547038553</v>
      </c>
      <c r="Q10">
        <f t="shared" ca="1" si="0"/>
        <v>5643.6</v>
      </c>
      <c r="R10">
        <f t="shared" ca="1" si="3"/>
        <v>1377.333295454881</v>
      </c>
      <c r="S10">
        <f t="shared" si="4"/>
        <v>0.3</v>
      </c>
      <c r="U10" s="4"/>
      <c r="V10" s="4">
        <f t="shared" ca="1" si="5"/>
        <v>8.7045499999999993</v>
      </c>
      <c r="W10" s="4">
        <f t="shared" ca="1" si="6"/>
        <v>1.3325511374904324</v>
      </c>
    </row>
    <row r="11" spans="2:23">
      <c r="B11">
        <v>20019</v>
      </c>
      <c r="H11">
        <v>20074</v>
      </c>
      <c r="I11">
        <v>32386</v>
      </c>
      <c r="J11">
        <f t="shared" si="1"/>
        <v>12312</v>
      </c>
      <c r="N11">
        <f t="shared" ca="1" si="2"/>
        <v>0.09</v>
      </c>
      <c r="O11">
        <f t="shared" ca="1" si="7"/>
        <v>39035.103448275862</v>
      </c>
      <c r="P11">
        <f t="shared" ca="1" si="8"/>
        <v>14519.123309591985</v>
      </c>
      <c r="Q11">
        <f t="shared" ca="1" si="0"/>
        <v>4555.1499999999996</v>
      </c>
      <c r="R11">
        <f t="shared" ca="1" si="3"/>
        <v>1376.9685185268695</v>
      </c>
      <c r="S11">
        <f t="shared" si="4"/>
        <v>0.2</v>
      </c>
      <c r="T11" s="4">
        <f t="shared" ref="T11:U16" ca="1" si="9">O9/1000</f>
        <v>90.376888888888885</v>
      </c>
      <c r="U11" s="4">
        <f t="shared" ca="1" si="9"/>
        <v>36.462967530691401</v>
      </c>
      <c r="V11" s="4">
        <f t="shared" ca="1" si="5"/>
        <v>6.5558999999999994</v>
      </c>
      <c r="W11" s="4">
        <f t="shared" ca="1" si="6"/>
        <v>1.1827430222942339</v>
      </c>
    </row>
    <row r="12" spans="2:23">
      <c r="B12">
        <v>20001</v>
      </c>
      <c r="H12">
        <v>20079</v>
      </c>
      <c r="I12">
        <v>30157</v>
      </c>
      <c r="J12">
        <f t="shared" si="1"/>
        <v>10078</v>
      </c>
      <c r="N12">
        <f t="shared" ca="1" si="2"/>
        <v>0.08</v>
      </c>
      <c r="O12">
        <f t="shared" ca="1" si="7"/>
        <v>34149.78787878788</v>
      </c>
      <c r="P12">
        <f t="shared" ca="1" si="8"/>
        <v>9417.3499683166392</v>
      </c>
      <c r="Q12">
        <f t="shared" ca="1" si="0"/>
        <v>5957.6</v>
      </c>
      <c r="R12">
        <f t="shared" ca="1" si="3"/>
        <v>1432.414837205496</v>
      </c>
      <c r="S12">
        <f t="shared" si="4"/>
        <v>0.1</v>
      </c>
      <c r="T12" s="4">
        <f t="shared" ca="1" si="9"/>
        <v>54.985838709677417</v>
      </c>
      <c r="U12" s="4">
        <f t="shared" ca="1" si="9"/>
        <v>17.746403547038554</v>
      </c>
      <c r="V12" s="4">
        <f t="shared" ca="1" si="5"/>
        <v>5.6436000000000002</v>
      </c>
      <c r="W12" s="4">
        <f t="shared" ca="1" si="6"/>
        <v>1.3773332954548809</v>
      </c>
    </row>
    <row r="13" spans="2:23">
      <c r="B13">
        <v>20001</v>
      </c>
      <c r="H13">
        <v>20143</v>
      </c>
      <c r="I13">
        <v>36704</v>
      </c>
      <c r="J13">
        <f t="shared" si="1"/>
        <v>16561</v>
      </c>
      <c r="N13">
        <f t="shared" ca="1" si="2"/>
        <v>7.0000000000000007E-2</v>
      </c>
      <c r="O13">
        <f t="shared" ca="1" si="7"/>
        <v>23382.878787878788</v>
      </c>
      <c r="P13">
        <f t="shared" ca="1" si="8"/>
        <v>8068.8117931392399</v>
      </c>
      <c r="Q13">
        <f t="shared" ca="1" si="0"/>
        <v>4548.8</v>
      </c>
      <c r="R13">
        <f t="shared" ca="1" si="3"/>
        <v>1255.7240936301466</v>
      </c>
      <c r="S13">
        <f t="shared" si="4"/>
        <v>0.09</v>
      </c>
      <c r="T13" s="4">
        <f t="shared" ca="1" si="9"/>
        <v>39.035103448275862</v>
      </c>
      <c r="U13" s="4">
        <f t="shared" ca="1" si="9"/>
        <v>14.519123309591984</v>
      </c>
      <c r="V13" s="4">
        <f t="shared" ca="1" si="5"/>
        <v>4.5551499999999994</v>
      </c>
      <c r="W13" s="4">
        <f t="shared" ca="1" si="6"/>
        <v>1.3769685185268694</v>
      </c>
    </row>
    <row r="14" spans="2:23">
      <c r="B14">
        <v>20001</v>
      </c>
      <c r="H14">
        <v>20187</v>
      </c>
      <c r="I14">
        <v>34594</v>
      </c>
      <c r="J14">
        <f t="shared" si="1"/>
        <v>14407</v>
      </c>
      <c r="N14">
        <f t="shared" ca="1" si="2"/>
        <v>0.06</v>
      </c>
      <c r="O14">
        <f t="shared" ca="1" si="7"/>
        <v>23477.75</v>
      </c>
      <c r="P14">
        <f t="shared" ca="1" si="8"/>
        <v>7347.5345589748204</v>
      </c>
      <c r="Q14">
        <f t="shared" ca="1" si="0"/>
        <v>5049.3999999999996</v>
      </c>
      <c r="R14">
        <f t="shared" ca="1" si="3"/>
        <v>1178.8524788023676</v>
      </c>
      <c r="S14">
        <f t="shared" si="4"/>
        <v>0.08</v>
      </c>
      <c r="T14" s="4">
        <f t="shared" ca="1" si="9"/>
        <v>34.149787878787883</v>
      </c>
      <c r="U14" s="4">
        <f t="shared" ca="1" si="9"/>
        <v>9.4173499683166391</v>
      </c>
      <c r="V14" s="4">
        <f t="shared" ca="1" si="5"/>
        <v>5.9576000000000002</v>
      </c>
      <c r="W14" s="4">
        <f t="shared" ca="1" si="6"/>
        <v>1.4324148372054961</v>
      </c>
    </row>
    <row r="15" spans="2:23">
      <c r="B15">
        <v>20020</v>
      </c>
      <c r="H15">
        <v>20255</v>
      </c>
      <c r="I15">
        <v>31377</v>
      </c>
      <c r="J15">
        <f t="shared" si="1"/>
        <v>11122</v>
      </c>
      <c r="N15">
        <f ca="1">INDIRECT("C"&amp;(ROW(N15)-4)*21+4)</f>
        <v>0.05</v>
      </c>
      <c r="O15">
        <f t="shared" ca="1" si="7"/>
        <v>24378.1</v>
      </c>
      <c r="P15">
        <f t="shared" ca="1" si="8"/>
        <v>9539.6591583267291</v>
      </c>
      <c r="Q15">
        <f t="shared" ca="1" si="0"/>
        <v>4292.8999999999996</v>
      </c>
      <c r="R15">
        <f t="shared" ca="1" si="3"/>
        <v>1211.8340679331927</v>
      </c>
      <c r="S15">
        <f t="shared" si="4"/>
        <v>7.0000000000000007E-2</v>
      </c>
      <c r="T15" s="4">
        <f t="shared" ca="1" si="9"/>
        <v>23.382878787878788</v>
      </c>
      <c r="U15" s="4">
        <f t="shared" ca="1" si="9"/>
        <v>8.0688117931392398</v>
      </c>
      <c r="V15" s="4">
        <f t="shared" ca="1" si="5"/>
        <v>4.5488</v>
      </c>
      <c r="W15" s="4">
        <f t="shared" ca="1" si="6"/>
        <v>1.2557240936301466</v>
      </c>
    </row>
    <row r="16" spans="2:23">
      <c r="B16">
        <v>20001</v>
      </c>
      <c r="H16">
        <v>20091</v>
      </c>
      <c r="I16">
        <v>32610</v>
      </c>
      <c r="J16">
        <f t="shared" si="1"/>
        <v>12519</v>
      </c>
      <c r="N16">
        <f ca="1">INDIRECT("C"&amp;(ROW(N16)-4)*21+4)</f>
        <v>0.02</v>
      </c>
      <c r="O16">
        <f ca="1">INDIRECT("D"&amp;(ROW(N16)-4)*21+4)</f>
        <v>9155.25</v>
      </c>
      <c r="P16">
        <f t="shared" ca="1" si="8"/>
        <v>5268.6768696042082</v>
      </c>
      <c r="Q16">
        <f t="shared" ca="1" si="0"/>
        <v>2195.75</v>
      </c>
      <c r="R16">
        <f t="shared" ca="1" si="3"/>
        <v>888.54239785545758</v>
      </c>
      <c r="S16">
        <f t="shared" si="4"/>
        <v>0.06</v>
      </c>
      <c r="T16" s="4">
        <f t="shared" ca="1" si="9"/>
        <v>23.47775</v>
      </c>
      <c r="U16" s="4">
        <f t="shared" ca="1" si="9"/>
        <v>7.3475345589748207</v>
      </c>
      <c r="V16" s="4">
        <f t="shared" ca="1" si="5"/>
        <v>5.0493999999999994</v>
      </c>
      <c r="W16" s="4">
        <f t="shared" ca="1" si="6"/>
        <v>1.1788524788023675</v>
      </c>
    </row>
    <row r="17" spans="2:23">
      <c r="B17">
        <v>20000</v>
      </c>
      <c r="H17">
        <v>20152</v>
      </c>
      <c r="I17">
        <v>33314</v>
      </c>
      <c r="J17">
        <f t="shared" si="1"/>
        <v>13162</v>
      </c>
      <c r="N17">
        <f ca="1">INDIRECT("C"&amp;(ROW(N17)-4)*21+4)</f>
        <v>0.01</v>
      </c>
      <c r="O17">
        <f ca="1">INDIRECT("D"&amp;(ROW(N17)-4)*21+4)</f>
        <v>3979.5</v>
      </c>
      <c r="P17">
        <f t="shared" ca="1" si="8"/>
        <v>2605.3248382515485</v>
      </c>
      <c r="Q17">
        <f t="shared" ca="1" si="0"/>
        <v>3335.05</v>
      </c>
      <c r="R17">
        <f t="shared" ca="1" si="3"/>
        <v>1068.1889029672659</v>
      </c>
      <c r="S17">
        <f t="shared" si="4"/>
        <v>0.02</v>
      </c>
      <c r="T17" s="4">
        <f t="shared" ref="T17:W18" ca="1" si="10">O16/1000</f>
        <v>9.1552500000000006</v>
      </c>
      <c r="U17" s="4">
        <f t="shared" ca="1" si="10"/>
        <v>5.2686768696042083</v>
      </c>
      <c r="V17" s="4">
        <f t="shared" ca="1" si="10"/>
        <v>2.1957499999999999</v>
      </c>
      <c r="W17" s="4">
        <f t="shared" ca="1" si="10"/>
        <v>0.88854239785545763</v>
      </c>
    </row>
    <row r="18" spans="2:23">
      <c r="B18">
        <v>20025</v>
      </c>
      <c r="H18">
        <v>20190</v>
      </c>
      <c r="I18">
        <v>36544</v>
      </c>
      <c r="J18">
        <f t="shared" si="1"/>
        <v>16354</v>
      </c>
      <c r="S18">
        <f t="shared" si="4"/>
        <v>0.01</v>
      </c>
      <c r="T18" s="4">
        <f t="shared" ca="1" si="10"/>
        <v>3.9794999999999998</v>
      </c>
      <c r="U18" s="4">
        <f t="shared" ca="1" si="10"/>
        <v>2.6053248382515486</v>
      </c>
      <c r="V18" s="4">
        <f t="shared" ca="1" si="10"/>
        <v>3.3350500000000003</v>
      </c>
      <c r="W18" s="4">
        <f t="shared" ca="1" si="10"/>
        <v>1.068188902967266</v>
      </c>
    </row>
    <row r="19" spans="2:23">
      <c r="B19">
        <v>20001</v>
      </c>
      <c r="H19">
        <v>20173</v>
      </c>
      <c r="I19">
        <v>38776</v>
      </c>
      <c r="J19">
        <f t="shared" si="1"/>
        <v>18603</v>
      </c>
    </row>
    <row r="20" spans="2:23">
      <c r="B20">
        <v>20000</v>
      </c>
      <c r="H20">
        <v>20076</v>
      </c>
      <c r="I20">
        <v>34666</v>
      </c>
      <c r="J20">
        <f t="shared" si="1"/>
        <v>14590</v>
      </c>
    </row>
    <row r="21" spans="2:23">
      <c r="B21">
        <v>20001</v>
      </c>
      <c r="H21">
        <v>20081</v>
      </c>
      <c r="I21">
        <v>37790</v>
      </c>
      <c r="J21">
        <f t="shared" si="1"/>
        <v>17709</v>
      </c>
    </row>
    <row r="22" spans="2:23">
      <c r="B22">
        <v>20001</v>
      </c>
      <c r="H22">
        <v>20080</v>
      </c>
      <c r="I22">
        <v>33299</v>
      </c>
      <c r="J22">
        <f t="shared" si="1"/>
        <v>13219</v>
      </c>
    </row>
    <row r="23" spans="2:23">
      <c r="B23">
        <v>20001</v>
      </c>
      <c r="H23">
        <v>20095</v>
      </c>
      <c r="I23">
        <v>28745</v>
      </c>
      <c r="J23">
        <f t="shared" si="1"/>
        <v>8650</v>
      </c>
    </row>
    <row r="24" spans="2:23">
      <c r="B24">
        <v>20001</v>
      </c>
      <c r="H24">
        <v>20078</v>
      </c>
      <c r="I24">
        <v>38403</v>
      </c>
      <c r="J24">
        <f t="shared" si="1"/>
        <v>18325</v>
      </c>
    </row>
    <row r="25" spans="2:23" s="2" customFormat="1">
      <c r="B25" s="2" t="s">
        <v>0</v>
      </c>
      <c r="C25" s="2">
        <v>1</v>
      </c>
      <c r="H25" s="2" t="s">
        <v>0</v>
      </c>
      <c r="I25" s="2">
        <v>1</v>
      </c>
      <c r="J25" s="2">
        <f>AVERAGE(J5:J24)</f>
        <v>14285.65</v>
      </c>
      <c r="K25" s="2">
        <f>STDEV(J5:J24)</f>
        <v>3605.9752644596365</v>
      </c>
      <c r="L25" s="2">
        <f>COUNT(J5:J24)</f>
        <v>20</v>
      </c>
      <c r="M25" s="2">
        <f>CONFIDENCE(0.05,K25,L25)</f>
        <v>1580.3593000302351</v>
      </c>
    </row>
    <row r="26" spans="2:23">
      <c r="B26">
        <v>20001</v>
      </c>
      <c r="H26">
        <v>20147</v>
      </c>
      <c r="I26">
        <v>32108</v>
      </c>
      <c r="J26">
        <f t="shared" si="1"/>
        <v>11961</v>
      </c>
    </row>
    <row r="27" spans="2:23">
      <c r="B27">
        <v>20028</v>
      </c>
      <c r="H27">
        <v>20163</v>
      </c>
      <c r="I27">
        <v>30754</v>
      </c>
      <c r="J27">
        <f t="shared" si="1"/>
        <v>10591</v>
      </c>
    </row>
    <row r="28" spans="2:23">
      <c r="B28">
        <v>20001</v>
      </c>
      <c r="H28">
        <v>20156</v>
      </c>
      <c r="I28">
        <v>28130</v>
      </c>
      <c r="J28">
        <f t="shared" si="1"/>
        <v>7974</v>
      </c>
    </row>
    <row r="29" spans="2:23" ht="16" customHeight="1">
      <c r="B29">
        <v>20000</v>
      </c>
      <c r="H29">
        <v>20092</v>
      </c>
      <c r="I29">
        <v>32148</v>
      </c>
      <c r="J29">
        <f t="shared" si="1"/>
        <v>12056</v>
      </c>
    </row>
    <row r="30" spans="2:23" ht="16" customHeight="1">
      <c r="B30">
        <v>20001</v>
      </c>
      <c r="H30">
        <v>20197</v>
      </c>
      <c r="I30">
        <v>29882</v>
      </c>
      <c r="J30">
        <f t="shared" si="1"/>
        <v>9685</v>
      </c>
      <c r="N30" t="s">
        <v>6</v>
      </c>
      <c r="O30" t="s">
        <v>1</v>
      </c>
      <c r="P30" t="s">
        <v>2</v>
      </c>
    </row>
    <row r="31" spans="2:23" ht="17" customHeight="1">
      <c r="B31">
        <v>20001</v>
      </c>
      <c r="H31">
        <v>20140</v>
      </c>
      <c r="I31">
        <v>32366</v>
      </c>
      <c r="J31">
        <f t="shared" si="1"/>
        <v>12226</v>
      </c>
      <c r="N31">
        <v>1</v>
      </c>
      <c r="P31">
        <v>14285.65</v>
      </c>
    </row>
    <row r="32" spans="2:23">
      <c r="B32">
        <v>20000</v>
      </c>
      <c r="H32">
        <v>20129</v>
      </c>
      <c r="I32">
        <v>29166</v>
      </c>
      <c r="J32">
        <f t="shared" si="1"/>
        <v>9037</v>
      </c>
      <c r="N32">
        <v>0.5</v>
      </c>
      <c r="P32">
        <v>10709.7</v>
      </c>
    </row>
    <row r="33" spans="2:16">
      <c r="B33">
        <v>20001</v>
      </c>
      <c r="H33">
        <v>20077</v>
      </c>
      <c r="I33">
        <v>32156</v>
      </c>
      <c r="J33">
        <f t="shared" si="1"/>
        <v>12079</v>
      </c>
      <c r="N33">
        <v>0.4</v>
      </c>
      <c r="P33">
        <v>10906.45</v>
      </c>
    </row>
    <row r="34" spans="2:16">
      <c r="B34">
        <v>20002</v>
      </c>
      <c r="H34">
        <v>20147</v>
      </c>
      <c r="I34">
        <v>29458</v>
      </c>
      <c r="J34">
        <f t="shared" si="1"/>
        <v>9311</v>
      </c>
      <c r="N34">
        <v>0.3</v>
      </c>
      <c r="P34">
        <v>8704.5499999999993</v>
      </c>
    </row>
    <row r="35" spans="2:16">
      <c r="B35">
        <v>20001</v>
      </c>
      <c r="H35">
        <v>20160</v>
      </c>
      <c r="I35">
        <v>29919</v>
      </c>
      <c r="J35">
        <f t="shared" si="1"/>
        <v>9759</v>
      </c>
      <c r="N35">
        <v>0.2</v>
      </c>
      <c r="O35">
        <v>90376.888888888891</v>
      </c>
      <c r="P35">
        <v>6555.9</v>
      </c>
    </row>
    <row r="36" spans="2:16">
      <c r="B36">
        <v>20001</v>
      </c>
      <c r="H36">
        <v>20075</v>
      </c>
      <c r="I36">
        <v>30630</v>
      </c>
      <c r="J36">
        <f t="shared" si="1"/>
        <v>10555</v>
      </c>
      <c r="N36">
        <v>0.1</v>
      </c>
      <c r="O36">
        <v>54985.838709677417</v>
      </c>
      <c r="P36">
        <v>5643.6</v>
      </c>
    </row>
    <row r="37" spans="2:16">
      <c r="B37">
        <v>20001</v>
      </c>
      <c r="H37">
        <v>20097</v>
      </c>
      <c r="I37">
        <v>32287</v>
      </c>
      <c r="J37">
        <f t="shared" si="1"/>
        <v>12190</v>
      </c>
      <c r="N37">
        <v>0.09</v>
      </c>
      <c r="O37">
        <v>39035.103448275862</v>
      </c>
      <c r="P37">
        <v>4555.1499999999996</v>
      </c>
    </row>
    <row r="38" spans="2:16">
      <c r="B38">
        <v>20002</v>
      </c>
      <c r="H38">
        <v>20077</v>
      </c>
      <c r="I38">
        <v>28084</v>
      </c>
      <c r="J38">
        <f t="shared" si="1"/>
        <v>8007</v>
      </c>
      <c r="N38">
        <v>0.08</v>
      </c>
      <c r="O38">
        <v>34149.78787878788</v>
      </c>
      <c r="P38">
        <v>5957.6</v>
      </c>
    </row>
    <row r="39" spans="2:16">
      <c r="B39">
        <v>20001</v>
      </c>
      <c r="H39">
        <v>20138</v>
      </c>
      <c r="I39">
        <v>31216</v>
      </c>
      <c r="J39">
        <f t="shared" si="1"/>
        <v>11078</v>
      </c>
      <c r="N39">
        <v>7.0000000000000007E-2</v>
      </c>
      <c r="O39">
        <v>23382.878787878788</v>
      </c>
      <c r="P39">
        <v>4548.8</v>
      </c>
    </row>
    <row r="40" spans="2:16">
      <c r="B40">
        <v>20001</v>
      </c>
      <c r="H40">
        <v>20159</v>
      </c>
      <c r="I40">
        <v>28344</v>
      </c>
      <c r="J40">
        <f t="shared" si="1"/>
        <v>8185</v>
      </c>
      <c r="N40">
        <v>0.06</v>
      </c>
      <c r="O40">
        <v>23477.75</v>
      </c>
      <c r="P40">
        <v>5049.3999999999996</v>
      </c>
    </row>
    <row r="41" spans="2:16">
      <c r="B41">
        <v>20001</v>
      </c>
      <c r="H41">
        <v>20155</v>
      </c>
      <c r="I41">
        <v>33691</v>
      </c>
      <c r="J41">
        <f t="shared" si="1"/>
        <v>13536</v>
      </c>
      <c r="N41">
        <v>0.02</v>
      </c>
      <c r="O41">
        <v>9155.25</v>
      </c>
      <c r="P41">
        <v>2195.75</v>
      </c>
    </row>
    <row r="42" spans="2:16">
      <c r="B42">
        <v>20001</v>
      </c>
      <c r="H42">
        <v>20078</v>
      </c>
      <c r="I42">
        <v>36917</v>
      </c>
      <c r="J42">
        <f t="shared" si="1"/>
        <v>16839</v>
      </c>
      <c r="N42">
        <v>0.01</v>
      </c>
      <c r="O42">
        <v>3979.5</v>
      </c>
      <c r="P42">
        <v>3335.05</v>
      </c>
    </row>
    <row r="43" spans="2:16">
      <c r="B43">
        <v>20001</v>
      </c>
      <c r="H43">
        <v>20155</v>
      </c>
      <c r="I43">
        <v>28473</v>
      </c>
      <c r="J43">
        <f t="shared" si="1"/>
        <v>8318</v>
      </c>
    </row>
    <row r="44" spans="2:16">
      <c r="B44">
        <v>20002</v>
      </c>
      <c r="H44">
        <v>20185</v>
      </c>
      <c r="I44">
        <v>30981</v>
      </c>
      <c r="J44">
        <f t="shared" si="1"/>
        <v>10796</v>
      </c>
    </row>
    <row r="45" spans="2:16">
      <c r="B45">
        <v>20001</v>
      </c>
      <c r="H45">
        <v>20078</v>
      </c>
      <c r="I45">
        <v>30089</v>
      </c>
      <c r="J45">
        <f t="shared" si="1"/>
        <v>10011</v>
      </c>
    </row>
    <row r="46" spans="2:16" s="2" customFormat="1">
      <c r="B46" s="2" t="s">
        <v>0</v>
      </c>
      <c r="C46" s="2">
        <v>0.5</v>
      </c>
      <c r="H46" s="2" t="s">
        <v>0</v>
      </c>
      <c r="I46" s="2">
        <v>0.5</v>
      </c>
      <c r="J46" s="2">
        <f>AVERAGE(J26:J45)</f>
        <v>10709.7</v>
      </c>
      <c r="K46" s="2">
        <f>STDEV(J26:J45)</f>
        <v>2171.1069963209261</v>
      </c>
      <c r="L46" s="2">
        <f>COUNT(J26:J45)</f>
        <v>20</v>
      </c>
      <c r="M46" s="2">
        <f>CONFIDENCE(0.05,K46,L46)</f>
        <v>951.51211013940429</v>
      </c>
    </row>
    <row r="47" spans="2:16">
      <c r="B47">
        <v>20001</v>
      </c>
      <c r="H47">
        <v>20152</v>
      </c>
      <c r="I47">
        <v>28642</v>
      </c>
      <c r="J47">
        <f t="shared" si="1"/>
        <v>8490</v>
      </c>
    </row>
    <row r="48" spans="2:16">
      <c r="B48">
        <v>20001</v>
      </c>
      <c r="H48">
        <v>20141</v>
      </c>
      <c r="I48">
        <v>32778</v>
      </c>
      <c r="J48">
        <f t="shared" si="1"/>
        <v>12637</v>
      </c>
    </row>
    <row r="49" spans="2:21">
      <c r="B49">
        <v>20001</v>
      </c>
      <c r="H49">
        <v>20148</v>
      </c>
      <c r="I49">
        <v>27496</v>
      </c>
      <c r="J49">
        <f t="shared" si="1"/>
        <v>7348</v>
      </c>
      <c r="Q49" s="37"/>
      <c r="R49" s="37"/>
      <c r="S49" s="37"/>
      <c r="T49" s="37"/>
      <c r="U49" s="37"/>
    </row>
    <row r="50" spans="2:21">
      <c r="B50">
        <v>20001</v>
      </c>
      <c r="H50">
        <v>20145</v>
      </c>
      <c r="I50">
        <v>26167</v>
      </c>
      <c r="J50">
        <f t="shared" si="1"/>
        <v>6022</v>
      </c>
      <c r="R50" s="4"/>
      <c r="S50" s="4"/>
      <c r="T50" s="4"/>
      <c r="U50" s="4"/>
    </row>
    <row r="51" spans="2:21">
      <c r="B51">
        <v>20028</v>
      </c>
      <c r="H51">
        <v>20080</v>
      </c>
      <c r="I51">
        <v>36718</v>
      </c>
      <c r="J51">
        <f t="shared" si="1"/>
        <v>16638</v>
      </c>
      <c r="R51" s="4"/>
      <c r="S51" s="4"/>
      <c r="T51" s="4"/>
      <c r="U51" s="4"/>
    </row>
    <row r="52" spans="2:21">
      <c r="B52">
        <v>20000</v>
      </c>
      <c r="H52">
        <v>20169</v>
      </c>
      <c r="I52">
        <v>28925</v>
      </c>
      <c r="J52">
        <f t="shared" si="1"/>
        <v>8756</v>
      </c>
      <c r="R52" s="4"/>
      <c r="S52" s="4"/>
      <c r="T52" s="4"/>
      <c r="U52" s="4"/>
    </row>
    <row r="53" spans="2:21">
      <c r="B53">
        <v>20001</v>
      </c>
      <c r="H53">
        <v>20151</v>
      </c>
      <c r="I53">
        <v>34994</v>
      </c>
      <c r="J53">
        <f t="shared" si="1"/>
        <v>14843</v>
      </c>
      <c r="R53" s="4"/>
      <c r="S53" s="4"/>
      <c r="T53" s="4"/>
      <c r="U53" s="4"/>
    </row>
    <row r="54" spans="2:21">
      <c r="B54">
        <v>20001</v>
      </c>
      <c r="H54">
        <v>20147</v>
      </c>
      <c r="I54">
        <v>32186</v>
      </c>
      <c r="J54">
        <f t="shared" si="1"/>
        <v>12039</v>
      </c>
      <c r="R54" s="4"/>
      <c r="S54" s="4"/>
      <c r="T54" s="4"/>
      <c r="U54" s="4"/>
    </row>
    <row r="55" spans="2:21">
      <c r="B55">
        <v>20001</v>
      </c>
      <c r="H55">
        <v>20074</v>
      </c>
      <c r="I55">
        <v>31423</v>
      </c>
      <c r="J55">
        <f t="shared" si="1"/>
        <v>11349</v>
      </c>
      <c r="R55" s="4"/>
      <c r="S55" s="4"/>
      <c r="T55" s="4"/>
      <c r="U55" s="4"/>
    </row>
    <row r="56" spans="2:21">
      <c r="B56">
        <v>20001</v>
      </c>
      <c r="H56">
        <v>20096</v>
      </c>
      <c r="I56">
        <v>29601</v>
      </c>
      <c r="J56">
        <f t="shared" si="1"/>
        <v>9505</v>
      </c>
      <c r="R56" s="4"/>
      <c r="S56" s="4"/>
      <c r="T56" s="4"/>
      <c r="U56" s="4"/>
    </row>
    <row r="57" spans="2:21">
      <c r="B57">
        <v>20001</v>
      </c>
      <c r="H57">
        <v>20150</v>
      </c>
      <c r="I57">
        <v>27884</v>
      </c>
      <c r="J57">
        <f t="shared" si="1"/>
        <v>7734</v>
      </c>
      <c r="R57" s="4"/>
      <c r="S57" s="4"/>
      <c r="T57" s="4"/>
      <c r="U57" s="4"/>
    </row>
    <row r="58" spans="2:21">
      <c r="B58">
        <v>20007</v>
      </c>
      <c r="H58">
        <v>20198</v>
      </c>
      <c r="I58">
        <v>32291</v>
      </c>
      <c r="J58">
        <f t="shared" si="1"/>
        <v>12093</v>
      </c>
      <c r="R58" s="4"/>
      <c r="S58" s="4"/>
      <c r="T58" s="4"/>
      <c r="U58" s="4"/>
    </row>
    <row r="59" spans="2:21">
      <c r="B59">
        <v>20000</v>
      </c>
      <c r="H59">
        <v>20153</v>
      </c>
      <c r="I59">
        <v>27431</v>
      </c>
      <c r="J59">
        <f t="shared" si="1"/>
        <v>7278</v>
      </c>
      <c r="R59" s="4"/>
      <c r="S59" s="4"/>
      <c r="T59" s="4"/>
      <c r="U59" s="4"/>
    </row>
    <row r="60" spans="2:21">
      <c r="B60">
        <v>20001</v>
      </c>
      <c r="H60">
        <v>20097</v>
      </c>
      <c r="I60">
        <v>29712</v>
      </c>
      <c r="J60">
        <f t="shared" si="1"/>
        <v>9615</v>
      </c>
      <c r="R60" s="4"/>
      <c r="S60" s="4"/>
      <c r="T60" s="4"/>
      <c r="U60" s="4"/>
    </row>
    <row r="61" spans="2:21">
      <c r="B61">
        <v>20001</v>
      </c>
      <c r="H61">
        <v>20138</v>
      </c>
      <c r="I61">
        <v>36507</v>
      </c>
      <c r="J61">
        <f t="shared" si="1"/>
        <v>16369</v>
      </c>
      <c r="R61" s="4"/>
      <c r="S61" s="4"/>
      <c r="T61" s="4"/>
      <c r="U61" s="4"/>
    </row>
    <row r="62" spans="2:21">
      <c r="B62">
        <v>20002</v>
      </c>
      <c r="C62">
        <v>104201</v>
      </c>
      <c r="D62">
        <f>C62-B62</f>
        <v>84199</v>
      </c>
      <c r="H62">
        <v>20080</v>
      </c>
      <c r="I62">
        <v>33190</v>
      </c>
      <c r="J62">
        <f t="shared" si="1"/>
        <v>13110</v>
      </c>
    </row>
    <row r="63" spans="2:21">
      <c r="B63">
        <v>20001</v>
      </c>
      <c r="H63">
        <v>20149</v>
      </c>
      <c r="I63">
        <v>28770</v>
      </c>
      <c r="J63">
        <f t="shared" si="1"/>
        <v>8621</v>
      </c>
    </row>
    <row r="64" spans="2:21">
      <c r="B64">
        <v>20001</v>
      </c>
      <c r="H64">
        <v>20142</v>
      </c>
      <c r="I64">
        <v>36312</v>
      </c>
      <c r="J64">
        <f t="shared" si="1"/>
        <v>16170</v>
      </c>
    </row>
    <row r="65" spans="2:13">
      <c r="B65">
        <v>20001</v>
      </c>
      <c r="H65">
        <v>20078</v>
      </c>
      <c r="I65">
        <v>31123</v>
      </c>
      <c r="J65">
        <f t="shared" si="1"/>
        <v>11045</v>
      </c>
    </row>
    <row r="66" spans="2:13">
      <c r="B66">
        <v>20001</v>
      </c>
      <c r="H66">
        <v>20155</v>
      </c>
      <c r="I66">
        <v>28622</v>
      </c>
      <c r="J66">
        <f t="shared" si="1"/>
        <v>8467</v>
      </c>
    </row>
    <row r="67" spans="2:13" s="2" customFormat="1">
      <c r="B67" s="2" t="s">
        <v>0</v>
      </c>
      <c r="C67" s="2">
        <v>0.4</v>
      </c>
      <c r="D67" s="2">
        <f>AVERAGE(D47:D66)</f>
        <v>84199</v>
      </c>
      <c r="E67" s="2">
        <v>0</v>
      </c>
      <c r="F67" s="2">
        <f>COUNT(D47:D66)</f>
        <v>1</v>
      </c>
      <c r="G67" s="2">
        <v>0</v>
      </c>
      <c r="H67" s="2" t="s">
        <v>0</v>
      </c>
      <c r="I67" s="2">
        <v>0.4</v>
      </c>
      <c r="J67" s="2">
        <f>AVERAGE(J47:J66)</f>
        <v>10906.45</v>
      </c>
      <c r="K67" s="2">
        <f>STDEV(J47:J66)</f>
        <v>3257.9282321422402</v>
      </c>
      <c r="L67" s="2">
        <f>COUNT(J47:J66)</f>
        <v>20</v>
      </c>
      <c r="M67" s="2">
        <f>CONFIDENCE(0.05,K67,L67)</f>
        <v>1427.8237655267433</v>
      </c>
    </row>
    <row r="68" spans="2:13">
      <c r="B68">
        <v>20002</v>
      </c>
      <c r="H68">
        <v>20184</v>
      </c>
      <c r="I68">
        <v>31990</v>
      </c>
      <c r="J68">
        <f t="shared" si="1"/>
        <v>11806</v>
      </c>
    </row>
    <row r="69" spans="2:13">
      <c r="B69">
        <v>20001</v>
      </c>
      <c r="H69">
        <v>20156</v>
      </c>
      <c r="I69">
        <v>25087</v>
      </c>
      <c r="J69">
        <f t="shared" si="1"/>
        <v>4931</v>
      </c>
    </row>
    <row r="70" spans="2:13">
      <c r="B70">
        <v>20001</v>
      </c>
      <c r="H70">
        <v>20079</v>
      </c>
      <c r="I70">
        <v>28597</v>
      </c>
      <c r="J70">
        <f t="shared" ref="J70:J133" si="11">I70-H70</f>
        <v>8518</v>
      </c>
    </row>
    <row r="71" spans="2:13">
      <c r="B71">
        <v>20019</v>
      </c>
      <c r="H71">
        <v>20149</v>
      </c>
      <c r="I71">
        <v>24535</v>
      </c>
      <c r="J71">
        <f t="shared" si="11"/>
        <v>4386</v>
      </c>
    </row>
    <row r="72" spans="2:13">
      <c r="B72">
        <v>20001</v>
      </c>
      <c r="H72">
        <v>20148</v>
      </c>
      <c r="I72">
        <v>32943</v>
      </c>
      <c r="J72">
        <f t="shared" si="11"/>
        <v>12795</v>
      </c>
    </row>
    <row r="73" spans="2:13">
      <c r="B73">
        <v>20001</v>
      </c>
      <c r="H73">
        <v>20148</v>
      </c>
      <c r="I73">
        <v>27952</v>
      </c>
      <c r="J73">
        <f t="shared" si="11"/>
        <v>7804</v>
      </c>
    </row>
    <row r="74" spans="2:13">
      <c r="B74">
        <v>20001</v>
      </c>
      <c r="H74">
        <v>20147</v>
      </c>
      <c r="I74">
        <v>30641</v>
      </c>
      <c r="J74">
        <f t="shared" si="11"/>
        <v>10494</v>
      </c>
    </row>
    <row r="75" spans="2:13">
      <c r="B75">
        <v>20001</v>
      </c>
      <c r="H75">
        <v>20159</v>
      </c>
      <c r="I75">
        <v>31216</v>
      </c>
      <c r="J75">
        <f t="shared" si="11"/>
        <v>11057</v>
      </c>
    </row>
    <row r="76" spans="2:13">
      <c r="B76">
        <v>20001</v>
      </c>
      <c r="H76">
        <v>20137</v>
      </c>
      <c r="I76">
        <v>30262</v>
      </c>
      <c r="J76">
        <f t="shared" si="11"/>
        <v>10125</v>
      </c>
    </row>
    <row r="77" spans="2:13">
      <c r="B77">
        <v>20001</v>
      </c>
      <c r="H77">
        <v>20154</v>
      </c>
      <c r="I77">
        <v>24796</v>
      </c>
      <c r="J77">
        <f t="shared" si="11"/>
        <v>4642</v>
      </c>
    </row>
    <row r="78" spans="2:13">
      <c r="B78">
        <v>20001</v>
      </c>
      <c r="H78">
        <v>20142</v>
      </c>
      <c r="I78">
        <v>31961</v>
      </c>
      <c r="J78">
        <f t="shared" si="11"/>
        <v>11819</v>
      </c>
    </row>
    <row r="79" spans="2:13">
      <c r="B79">
        <v>20000</v>
      </c>
      <c r="H79">
        <v>20146</v>
      </c>
      <c r="I79">
        <v>25280</v>
      </c>
      <c r="J79">
        <f t="shared" si="11"/>
        <v>5134</v>
      </c>
    </row>
    <row r="80" spans="2:13">
      <c r="B80">
        <v>20001</v>
      </c>
      <c r="C80">
        <v>31702</v>
      </c>
      <c r="D80">
        <f>C80-B80</f>
        <v>11701</v>
      </c>
      <c r="H80">
        <v>20131</v>
      </c>
      <c r="I80">
        <v>27508</v>
      </c>
      <c r="J80">
        <f t="shared" si="11"/>
        <v>7377</v>
      </c>
    </row>
    <row r="81" spans="2:13">
      <c r="B81">
        <v>20001</v>
      </c>
      <c r="H81">
        <v>20076</v>
      </c>
      <c r="I81">
        <v>34375</v>
      </c>
      <c r="J81">
        <f t="shared" si="11"/>
        <v>14299</v>
      </c>
    </row>
    <row r="82" spans="2:13">
      <c r="B82">
        <v>20001</v>
      </c>
      <c r="H82">
        <v>20080</v>
      </c>
      <c r="I82">
        <v>23977</v>
      </c>
      <c r="J82">
        <f t="shared" si="11"/>
        <v>3897</v>
      </c>
    </row>
    <row r="83" spans="2:13">
      <c r="B83">
        <v>20001</v>
      </c>
      <c r="H83">
        <v>20148</v>
      </c>
      <c r="I83">
        <v>29274</v>
      </c>
      <c r="J83">
        <f t="shared" si="11"/>
        <v>9126</v>
      </c>
    </row>
    <row r="84" spans="2:13">
      <c r="B84">
        <v>20000</v>
      </c>
      <c r="H84">
        <v>20150</v>
      </c>
      <c r="I84">
        <v>27496</v>
      </c>
      <c r="J84">
        <f t="shared" si="11"/>
        <v>7346</v>
      </c>
    </row>
    <row r="85" spans="2:13">
      <c r="B85">
        <v>20001</v>
      </c>
      <c r="H85">
        <v>20140</v>
      </c>
      <c r="I85">
        <v>31596</v>
      </c>
      <c r="J85">
        <f t="shared" si="11"/>
        <v>11456</v>
      </c>
    </row>
    <row r="86" spans="2:13">
      <c r="B86">
        <v>20001</v>
      </c>
      <c r="H86">
        <v>20166</v>
      </c>
      <c r="I86">
        <v>28845</v>
      </c>
      <c r="J86">
        <f t="shared" si="11"/>
        <v>8679</v>
      </c>
    </row>
    <row r="87" spans="2:13">
      <c r="B87">
        <v>20001</v>
      </c>
      <c r="H87">
        <v>20151</v>
      </c>
      <c r="I87">
        <v>28551</v>
      </c>
      <c r="J87">
        <f t="shared" si="11"/>
        <v>8400</v>
      </c>
    </row>
    <row r="88" spans="2:13" s="2" customFormat="1">
      <c r="B88" s="2" t="s">
        <v>0</v>
      </c>
      <c r="C88" s="2">
        <v>0.3</v>
      </c>
      <c r="D88" s="2">
        <f>AVERAGE(D68:D87)</f>
        <v>11701</v>
      </c>
      <c r="G88" s="2">
        <v>0</v>
      </c>
      <c r="H88" s="2" t="s">
        <v>0</v>
      </c>
      <c r="I88" s="2">
        <v>0.3</v>
      </c>
      <c r="J88" s="2">
        <f>AVERAGE(J68:J87)</f>
        <v>8704.5499999999993</v>
      </c>
      <c r="K88" s="2">
        <f>STDEV(J68:J87)</f>
        <v>3040.5404899544806</v>
      </c>
      <c r="L88" s="2">
        <f>COUNT(J68:J87)</f>
        <v>20</v>
      </c>
      <c r="M88" s="2">
        <f>CONFIDENCE(0.05,K88,L88)</f>
        <v>1332.5511374904324</v>
      </c>
    </row>
    <row r="89" spans="2:13">
      <c r="B89">
        <v>20001</v>
      </c>
      <c r="C89">
        <v>137294</v>
      </c>
      <c r="D89">
        <f>C89-B89</f>
        <v>117293</v>
      </c>
      <c r="H89">
        <v>20094</v>
      </c>
      <c r="I89">
        <v>29240</v>
      </c>
      <c r="J89">
        <f t="shared" si="11"/>
        <v>9146</v>
      </c>
    </row>
    <row r="90" spans="2:13">
      <c r="B90">
        <v>20000</v>
      </c>
      <c r="H90">
        <v>20185</v>
      </c>
      <c r="I90">
        <v>28162</v>
      </c>
      <c r="J90">
        <f t="shared" si="11"/>
        <v>7977</v>
      </c>
    </row>
    <row r="91" spans="2:13">
      <c r="B91">
        <v>20001</v>
      </c>
      <c r="H91">
        <v>20151</v>
      </c>
      <c r="I91">
        <v>25050</v>
      </c>
      <c r="J91">
        <f t="shared" si="11"/>
        <v>4899</v>
      </c>
    </row>
    <row r="92" spans="2:13">
      <c r="B92">
        <v>20000</v>
      </c>
      <c r="H92">
        <v>20080</v>
      </c>
      <c r="I92">
        <v>30049</v>
      </c>
      <c r="J92">
        <f t="shared" si="11"/>
        <v>9969</v>
      </c>
    </row>
    <row r="93" spans="2:13">
      <c r="B93">
        <v>20000</v>
      </c>
      <c r="H93">
        <v>20136</v>
      </c>
      <c r="I93">
        <v>26609</v>
      </c>
      <c r="J93">
        <f t="shared" si="11"/>
        <v>6473</v>
      </c>
    </row>
    <row r="94" spans="2:13">
      <c r="B94">
        <v>20001</v>
      </c>
      <c r="H94">
        <v>20144</v>
      </c>
      <c r="I94">
        <v>28355</v>
      </c>
      <c r="J94">
        <f t="shared" si="11"/>
        <v>8211</v>
      </c>
    </row>
    <row r="95" spans="2:13">
      <c r="B95">
        <v>20001</v>
      </c>
      <c r="H95">
        <v>20145</v>
      </c>
      <c r="I95">
        <v>20669</v>
      </c>
      <c r="J95">
        <f t="shared" si="11"/>
        <v>524</v>
      </c>
    </row>
    <row r="96" spans="2:13">
      <c r="B96">
        <v>20001</v>
      </c>
      <c r="H96">
        <v>20076</v>
      </c>
      <c r="I96">
        <v>28758</v>
      </c>
      <c r="J96">
        <f t="shared" si="11"/>
        <v>8682</v>
      </c>
    </row>
    <row r="97" spans="2:13">
      <c r="B97">
        <v>20000</v>
      </c>
      <c r="C97">
        <v>172758</v>
      </c>
      <c r="D97">
        <f t="shared" ref="D97:D108" si="12">C97-B97</f>
        <v>152758</v>
      </c>
      <c r="H97">
        <v>20096</v>
      </c>
      <c r="I97">
        <v>27915</v>
      </c>
      <c r="J97">
        <f t="shared" si="11"/>
        <v>7819</v>
      </c>
    </row>
    <row r="98" spans="2:13">
      <c r="B98">
        <v>20001</v>
      </c>
      <c r="C98">
        <v>141902</v>
      </c>
      <c r="D98">
        <f t="shared" si="12"/>
        <v>121901</v>
      </c>
      <c r="H98">
        <v>20157</v>
      </c>
      <c r="I98">
        <v>25860</v>
      </c>
      <c r="J98">
        <f t="shared" si="11"/>
        <v>5703</v>
      </c>
    </row>
    <row r="99" spans="2:13">
      <c r="B99">
        <v>20001</v>
      </c>
      <c r="H99">
        <v>20147</v>
      </c>
      <c r="I99">
        <v>26597</v>
      </c>
      <c r="J99">
        <f t="shared" si="11"/>
        <v>6450</v>
      </c>
    </row>
    <row r="100" spans="2:13">
      <c r="B100">
        <v>20001</v>
      </c>
      <c r="C100">
        <v>123330</v>
      </c>
      <c r="D100">
        <f t="shared" si="12"/>
        <v>103329</v>
      </c>
      <c r="H100">
        <v>20137</v>
      </c>
      <c r="I100">
        <v>27839</v>
      </c>
      <c r="J100">
        <f t="shared" si="11"/>
        <v>7702</v>
      </c>
    </row>
    <row r="101" spans="2:13">
      <c r="B101">
        <v>20000</v>
      </c>
      <c r="C101">
        <v>66564</v>
      </c>
      <c r="D101">
        <f t="shared" si="12"/>
        <v>46564</v>
      </c>
      <c r="H101">
        <v>20141</v>
      </c>
      <c r="I101">
        <v>25220</v>
      </c>
      <c r="J101">
        <f t="shared" si="11"/>
        <v>5079</v>
      </c>
    </row>
    <row r="102" spans="2:13">
      <c r="B102">
        <v>20001</v>
      </c>
      <c r="H102">
        <v>20080</v>
      </c>
      <c r="I102">
        <v>27430</v>
      </c>
      <c r="J102">
        <f t="shared" si="11"/>
        <v>7350</v>
      </c>
    </row>
    <row r="103" spans="2:13">
      <c r="B103">
        <v>20001</v>
      </c>
      <c r="C103">
        <v>23842</v>
      </c>
      <c r="D103">
        <f t="shared" si="12"/>
        <v>3841</v>
      </c>
      <c r="H103">
        <v>20084</v>
      </c>
      <c r="I103">
        <v>20610</v>
      </c>
      <c r="J103">
        <f t="shared" si="11"/>
        <v>526</v>
      </c>
    </row>
    <row r="104" spans="2:13">
      <c r="B104">
        <v>20001</v>
      </c>
      <c r="H104">
        <v>20166</v>
      </c>
      <c r="I104">
        <v>29672</v>
      </c>
      <c r="J104">
        <f t="shared" si="11"/>
        <v>9506</v>
      </c>
    </row>
    <row r="105" spans="2:13">
      <c r="B105">
        <v>20001</v>
      </c>
      <c r="C105">
        <v>159504</v>
      </c>
      <c r="D105">
        <f t="shared" si="12"/>
        <v>139503</v>
      </c>
      <c r="H105">
        <v>20135</v>
      </c>
      <c r="I105">
        <v>24815</v>
      </c>
      <c r="J105">
        <f t="shared" si="11"/>
        <v>4680</v>
      </c>
    </row>
    <row r="106" spans="2:13">
      <c r="B106">
        <v>20001</v>
      </c>
      <c r="C106">
        <v>29605</v>
      </c>
      <c r="D106">
        <f t="shared" si="12"/>
        <v>9604</v>
      </c>
      <c r="H106">
        <v>20148</v>
      </c>
      <c r="I106">
        <v>30062</v>
      </c>
      <c r="J106">
        <f t="shared" si="11"/>
        <v>9914</v>
      </c>
    </row>
    <row r="107" spans="2:13">
      <c r="B107">
        <v>20001</v>
      </c>
      <c r="H107">
        <v>20144</v>
      </c>
      <c r="I107">
        <v>26372</v>
      </c>
      <c r="J107">
        <f t="shared" si="11"/>
        <v>6228</v>
      </c>
    </row>
    <row r="108" spans="2:13">
      <c r="B108">
        <v>20001</v>
      </c>
      <c r="C108">
        <v>138600</v>
      </c>
      <c r="D108">
        <f t="shared" si="12"/>
        <v>118599</v>
      </c>
      <c r="H108">
        <v>20097</v>
      </c>
      <c r="I108">
        <v>24377</v>
      </c>
      <c r="J108">
        <f t="shared" si="11"/>
        <v>4280</v>
      </c>
    </row>
    <row r="109" spans="2:13" s="2" customFormat="1">
      <c r="B109" s="2" t="s">
        <v>0</v>
      </c>
      <c r="C109" s="2">
        <v>0.2</v>
      </c>
      <c r="D109" s="2">
        <f>AVERAGE(D89:D108)</f>
        <v>90376.888888888891</v>
      </c>
      <c r="E109" s="2">
        <f>STDEV(D89:D108)</f>
        <v>55811.690140696424</v>
      </c>
      <c r="F109" s="2">
        <f>COUNT(D89:D108)</f>
        <v>9</v>
      </c>
      <c r="G109" s="2">
        <f>CONFIDENCE(0.05,E109,F109)</f>
        <v>36462.9675306914</v>
      </c>
      <c r="H109" s="2" t="s">
        <v>0</v>
      </c>
      <c r="I109" s="2">
        <v>0.2</v>
      </c>
      <c r="J109" s="2">
        <f>AVERAGE(J89:J108)</f>
        <v>6555.9</v>
      </c>
      <c r="K109" s="2">
        <f>STDEV(J89:J108)</f>
        <v>2698.7167301281702</v>
      </c>
      <c r="L109" s="2">
        <f>COUNT(J89:J108)</f>
        <v>20</v>
      </c>
      <c r="M109" s="2">
        <f>CONFIDENCE(0.05,K109,L109)</f>
        <v>1182.7430222942339</v>
      </c>
    </row>
    <row r="110" spans="2:13">
      <c r="B110">
        <v>20001</v>
      </c>
      <c r="C110">
        <v>35252</v>
      </c>
      <c r="D110">
        <f>C110-B110</f>
        <v>15251</v>
      </c>
      <c r="H110">
        <v>20078</v>
      </c>
      <c r="I110">
        <v>30373</v>
      </c>
      <c r="J110">
        <f t="shared" si="11"/>
        <v>10295</v>
      </c>
    </row>
    <row r="111" spans="2:13">
      <c r="B111">
        <v>20001</v>
      </c>
      <c r="C111">
        <v>124508</v>
      </c>
      <c r="D111">
        <f t="shared" ref="D111:D129" si="13">C111-B111</f>
        <v>104507</v>
      </c>
      <c r="H111">
        <v>20165</v>
      </c>
      <c r="I111">
        <v>26990</v>
      </c>
      <c r="J111">
        <f t="shared" si="11"/>
        <v>6825</v>
      </c>
    </row>
    <row r="112" spans="2:13">
      <c r="B112">
        <v>20001</v>
      </c>
      <c r="C112">
        <v>139566</v>
      </c>
      <c r="D112">
        <f t="shared" si="13"/>
        <v>119565</v>
      </c>
      <c r="H112">
        <v>20156</v>
      </c>
      <c r="I112">
        <v>22252</v>
      </c>
      <c r="J112">
        <f t="shared" si="11"/>
        <v>2096</v>
      </c>
    </row>
    <row r="113" spans="2:10">
      <c r="B113">
        <v>20001</v>
      </c>
      <c r="C113">
        <v>20547</v>
      </c>
      <c r="D113">
        <f t="shared" si="13"/>
        <v>546</v>
      </c>
      <c r="H113">
        <v>20137</v>
      </c>
      <c r="I113">
        <v>29472</v>
      </c>
      <c r="J113">
        <f t="shared" si="11"/>
        <v>9335</v>
      </c>
    </row>
    <row r="114" spans="2:10">
      <c r="B114">
        <v>20001</v>
      </c>
      <c r="C114">
        <v>43373</v>
      </c>
      <c r="D114">
        <f t="shared" si="13"/>
        <v>23372</v>
      </c>
      <c r="H114">
        <v>20140</v>
      </c>
      <c r="I114">
        <v>30703</v>
      </c>
      <c r="J114">
        <f t="shared" si="11"/>
        <v>10563</v>
      </c>
    </row>
    <row r="115" spans="2:10">
      <c r="B115">
        <v>20001</v>
      </c>
      <c r="C115">
        <v>46628</v>
      </c>
      <c r="D115">
        <f t="shared" si="13"/>
        <v>26627</v>
      </c>
      <c r="H115">
        <v>20080</v>
      </c>
      <c r="I115">
        <v>20605</v>
      </c>
      <c r="J115">
        <f t="shared" si="11"/>
        <v>525</v>
      </c>
    </row>
    <row r="116" spans="2:10">
      <c r="B116">
        <v>20001</v>
      </c>
      <c r="C116">
        <v>72175</v>
      </c>
      <c r="D116">
        <f t="shared" si="13"/>
        <v>52174</v>
      </c>
      <c r="H116">
        <v>20077</v>
      </c>
      <c r="I116">
        <v>27418</v>
      </c>
      <c r="J116">
        <f t="shared" si="11"/>
        <v>7341</v>
      </c>
    </row>
    <row r="117" spans="2:10">
      <c r="B117">
        <v>20001</v>
      </c>
      <c r="C117">
        <v>94516</v>
      </c>
      <c r="D117">
        <f t="shared" si="13"/>
        <v>74515</v>
      </c>
      <c r="H117">
        <v>20140</v>
      </c>
      <c r="I117">
        <v>23501</v>
      </c>
      <c r="J117">
        <f t="shared" si="11"/>
        <v>3361</v>
      </c>
    </row>
    <row r="118" spans="2:10">
      <c r="B118">
        <v>20001</v>
      </c>
      <c r="C118">
        <v>44405</v>
      </c>
      <c r="D118">
        <f t="shared" si="13"/>
        <v>24404</v>
      </c>
      <c r="H118">
        <v>20158</v>
      </c>
      <c r="I118">
        <v>25489</v>
      </c>
      <c r="J118">
        <f t="shared" si="11"/>
        <v>5331</v>
      </c>
    </row>
    <row r="119" spans="2:10">
      <c r="B119">
        <v>20001</v>
      </c>
      <c r="C119">
        <v>38143</v>
      </c>
      <c r="D119">
        <f t="shared" si="13"/>
        <v>18142</v>
      </c>
      <c r="H119">
        <v>20077</v>
      </c>
      <c r="I119">
        <v>22495</v>
      </c>
      <c r="J119">
        <f t="shared" si="11"/>
        <v>2418</v>
      </c>
    </row>
    <row r="120" spans="2:10">
      <c r="B120">
        <v>20001</v>
      </c>
      <c r="C120">
        <v>31665</v>
      </c>
      <c r="D120">
        <f t="shared" si="13"/>
        <v>11664</v>
      </c>
      <c r="H120">
        <v>20143</v>
      </c>
      <c r="I120">
        <v>22441</v>
      </c>
      <c r="J120">
        <f t="shared" si="11"/>
        <v>2298</v>
      </c>
    </row>
    <row r="121" spans="2:10">
      <c r="B121">
        <v>20001</v>
      </c>
      <c r="C121">
        <v>31344</v>
      </c>
      <c r="D121">
        <f t="shared" si="13"/>
        <v>11343</v>
      </c>
      <c r="H121">
        <v>20080</v>
      </c>
      <c r="I121">
        <v>23685</v>
      </c>
      <c r="J121">
        <f t="shared" si="11"/>
        <v>3605</v>
      </c>
    </row>
    <row r="122" spans="2:10">
      <c r="B122">
        <v>20001</v>
      </c>
      <c r="C122">
        <v>26086</v>
      </c>
      <c r="D122">
        <f t="shared" si="13"/>
        <v>6085</v>
      </c>
      <c r="H122">
        <v>20142</v>
      </c>
      <c r="I122">
        <v>29495</v>
      </c>
      <c r="J122">
        <f t="shared" si="11"/>
        <v>9353</v>
      </c>
    </row>
    <row r="123" spans="2:10">
      <c r="B123">
        <v>20001</v>
      </c>
      <c r="C123">
        <v>38273</v>
      </c>
      <c r="D123">
        <f t="shared" si="13"/>
        <v>18272</v>
      </c>
      <c r="H123">
        <v>20078</v>
      </c>
      <c r="I123">
        <v>20606</v>
      </c>
      <c r="J123">
        <f t="shared" si="11"/>
        <v>528</v>
      </c>
    </row>
    <row r="124" spans="2:10">
      <c r="B124">
        <v>20001</v>
      </c>
      <c r="C124">
        <v>20027</v>
      </c>
      <c r="D124">
        <f t="shared" si="13"/>
        <v>26</v>
      </c>
      <c r="H124">
        <v>20078</v>
      </c>
      <c r="I124">
        <v>25256</v>
      </c>
      <c r="J124">
        <f t="shared" si="11"/>
        <v>5178</v>
      </c>
    </row>
    <row r="125" spans="2:10">
      <c r="B125">
        <v>20001</v>
      </c>
      <c r="C125">
        <v>41844</v>
      </c>
      <c r="D125">
        <f t="shared" si="13"/>
        <v>21843</v>
      </c>
      <c r="H125">
        <v>20181</v>
      </c>
      <c r="I125">
        <v>28897</v>
      </c>
      <c r="J125">
        <f t="shared" si="11"/>
        <v>8716</v>
      </c>
    </row>
    <row r="126" spans="2:10">
      <c r="B126">
        <v>20001</v>
      </c>
      <c r="C126">
        <v>30074</v>
      </c>
      <c r="D126">
        <f t="shared" si="13"/>
        <v>10073</v>
      </c>
      <c r="H126">
        <v>20098</v>
      </c>
      <c r="I126">
        <v>25583</v>
      </c>
      <c r="J126">
        <f t="shared" si="11"/>
        <v>5485</v>
      </c>
    </row>
    <row r="127" spans="2:10">
      <c r="B127">
        <v>20001</v>
      </c>
      <c r="C127">
        <v>63332</v>
      </c>
      <c r="D127">
        <f t="shared" si="13"/>
        <v>43331</v>
      </c>
      <c r="H127">
        <v>20081</v>
      </c>
      <c r="I127">
        <v>26054</v>
      </c>
      <c r="J127">
        <f t="shared" si="11"/>
        <v>5973</v>
      </c>
    </row>
    <row r="128" spans="2:10">
      <c r="B128">
        <v>20000</v>
      </c>
      <c r="C128">
        <v>83789</v>
      </c>
      <c r="D128">
        <f t="shared" si="13"/>
        <v>63789</v>
      </c>
      <c r="H128">
        <v>20144</v>
      </c>
      <c r="I128">
        <v>27853</v>
      </c>
      <c r="J128">
        <f t="shared" si="11"/>
        <v>7709</v>
      </c>
    </row>
    <row r="129" spans="2:13">
      <c r="B129">
        <v>20001</v>
      </c>
      <c r="C129">
        <v>168629</v>
      </c>
      <c r="D129">
        <f t="shared" si="13"/>
        <v>148628</v>
      </c>
      <c r="H129">
        <v>20149</v>
      </c>
      <c r="I129">
        <v>26086</v>
      </c>
      <c r="J129">
        <f t="shared" si="11"/>
        <v>5937</v>
      </c>
    </row>
    <row r="130" spans="2:13" s="2" customFormat="1">
      <c r="B130" s="2" t="s">
        <v>0</v>
      </c>
      <c r="C130" s="2">
        <v>0.1</v>
      </c>
      <c r="D130" s="2">
        <f>D316</f>
        <v>54985.838709677417</v>
      </c>
      <c r="E130" s="2">
        <f t="shared" ref="E130:F130" si="14">E316</f>
        <v>50413.065758853147</v>
      </c>
      <c r="F130" s="2">
        <f t="shared" si="14"/>
        <v>31</v>
      </c>
      <c r="G130" s="2">
        <f>G316</f>
        <v>17746.403547038553</v>
      </c>
      <c r="H130" s="2" t="s">
        <v>0</v>
      </c>
      <c r="I130" s="2">
        <v>0.1</v>
      </c>
      <c r="J130" s="2">
        <f>AVERAGE(J110:J129)</f>
        <v>5643.6</v>
      </c>
      <c r="K130" s="2">
        <f>STDEV(J110:J129)</f>
        <v>3142.7219077534814</v>
      </c>
      <c r="L130" s="2">
        <f>COUNT(J110:J129)</f>
        <v>20</v>
      </c>
      <c r="M130" s="2">
        <f>CONFIDENCE(0.05,K130,L130)</f>
        <v>1377.333295454881</v>
      </c>
    </row>
    <row r="131" spans="2:13">
      <c r="B131">
        <v>20001</v>
      </c>
      <c r="H131">
        <v>20148</v>
      </c>
      <c r="I131">
        <v>20673</v>
      </c>
      <c r="J131">
        <f t="shared" si="11"/>
        <v>525</v>
      </c>
    </row>
    <row r="132" spans="2:13">
      <c r="B132">
        <v>20001</v>
      </c>
      <c r="C132">
        <v>39550</v>
      </c>
      <c r="D132">
        <f t="shared" ref="D132:D150" si="15">C132-B132</f>
        <v>19549</v>
      </c>
      <c r="H132">
        <v>20150</v>
      </c>
      <c r="I132">
        <v>24123</v>
      </c>
      <c r="J132">
        <f t="shared" si="11"/>
        <v>3973</v>
      </c>
    </row>
    <row r="133" spans="2:13">
      <c r="B133">
        <v>20001</v>
      </c>
      <c r="C133">
        <v>28937</v>
      </c>
      <c r="D133">
        <f t="shared" si="15"/>
        <v>8936</v>
      </c>
      <c r="H133">
        <v>20237</v>
      </c>
      <c r="I133">
        <v>20763</v>
      </c>
      <c r="J133">
        <f t="shared" si="11"/>
        <v>526</v>
      </c>
    </row>
    <row r="134" spans="2:13">
      <c r="B134">
        <v>20001</v>
      </c>
      <c r="C134">
        <v>125843</v>
      </c>
      <c r="D134">
        <f t="shared" si="15"/>
        <v>105842</v>
      </c>
      <c r="H134">
        <v>20135</v>
      </c>
      <c r="I134">
        <v>24169</v>
      </c>
      <c r="J134">
        <f t="shared" ref="J134:J197" si="16">I134-H134</f>
        <v>4034</v>
      </c>
    </row>
    <row r="135" spans="2:13">
      <c r="B135">
        <v>20001</v>
      </c>
      <c r="C135">
        <v>24702</v>
      </c>
      <c r="D135">
        <f t="shared" si="15"/>
        <v>4701</v>
      </c>
      <c r="H135">
        <v>20151</v>
      </c>
      <c r="I135">
        <v>28507</v>
      </c>
      <c r="J135">
        <f t="shared" si="16"/>
        <v>8356</v>
      </c>
    </row>
    <row r="136" spans="2:13">
      <c r="B136">
        <v>20001</v>
      </c>
      <c r="C136">
        <v>72171</v>
      </c>
      <c r="D136">
        <f t="shared" si="15"/>
        <v>52170</v>
      </c>
      <c r="H136">
        <v>20077</v>
      </c>
      <c r="I136">
        <v>20776</v>
      </c>
      <c r="J136">
        <f t="shared" si="16"/>
        <v>699</v>
      </c>
    </row>
    <row r="137" spans="2:13">
      <c r="B137">
        <v>20001</v>
      </c>
      <c r="C137">
        <v>24358</v>
      </c>
      <c r="D137">
        <f t="shared" si="15"/>
        <v>4357</v>
      </c>
      <c r="H137">
        <v>20076</v>
      </c>
      <c r="I137">
        <v>29053</v>
      </c>
      <c r="J137">
        <f t="shared" si="16"/>
        <v>8977</v>
      </c>
    </row>
    <row r="138" spans="2:13">
      <c r="B138">
        <v>20001</v>
      </c>
      <c r="C138">
        <v>47721</v>
      </c>
      <c r="D138">
        <f t="shared" si="15"/>
        <v>27720</v>
      </c>
      <c r="H138">
        <v>20153</v>
      </c>
      <c r="I138">
        <v>22053</v>
      </c>
      <c r="J138">
        <f t="shared" si="16"/>
        <v>1900</v>
      </c>
    </row>
    <row r="139" spans="2:13">
      <c r="B139">
        <v>20001</v>
      </c>
      <c r="C139">
        <v>137845</v>
      </c>
      <c r="D139">
        <f t="shared" si="15"/>
        <v>117844</v>
      </c>
      <c r="H139">
        <v>20078</v>
      </c>
      <c r="I139">
        <v>24164</v>
      </c>
      <c r="J139">
        <f t="shared" si="16"/>
        <v>4086</v>
      </c>
    </row>
    <row r="140" spans="2:13">
      <c r="B140">
        <v>20000</v>
      </c>
      <c r="C140">
        <v>22353</v>
      </c>
      <c r="D140">
        <f t="shared" si="15"/>
        <v>2353</v>
      </c>
      <c r="H140">
        <v>20141</v>
      </c>
      <c r="I140">
        <v>23675</v>
      </c>
      <c r="J140">
        <f t="shared" si="16"/>
        <v>3534</v>
      </c>
    </row>
    <row r="141" spans="2:13">
      <c r="B141">
        <v>20001</v>
      </c>
      <c r="C141">
        <v>120365</v>
      </c>
      <c r="D141">
        <f t="shared" si="15"/>
        <v>100364</v>
      </c>
      <c r="H141">
        <v>20082</v>
      </c>
      <c r="I141">
        <v>28078</v>
      </c>
      <c r="J141">
        <f t="shared" si="16"/>
        <v>7996</v>
      </c>
    </row>
    <row r="142" spans="2:13">
      <c r="B142">
        <v>20001</v>
      </c>
      <c r="C142">
        <v>23077</v>
      </c>
      <c r="D142">
        <f t="shared" si="15"/>
        <v>3076</v>
      </c>
      <c r="H142">
        <v>20140</v>
      </c>
      <c r="I142">
        <v>29468</v>
      </c>
      <c r="J142">
        <f t="shared" si="16"/>
        <v>9328</v>
      </c>
    </row>
    <row r="143" spans="2:13">
      <c r="B143">
        <v>20001</v>
      </c>
      <c r="C143">
        <v>49968</v>
      </c>
      <c r="D143">
        <f t="shared" si="15"/>
        <v>29967</v>
      </c>
      <c r="H143">
        <v>20097</v>
      </c>
      <c r="I143">
        <v>30031</v>
      </c>
      <c r="J143">
        <f t="shared" si="16"/>
        <v>9934</v>
      </c>
    </row>
    <row r="144" spans="2:13">
      <c r="B144">
        <v>20001</v>
      </c>
      <c r="C144">
        <v>37416</v>
      </c>
      <c r="D144">
        <f t="shared" si="15"/>
        <v>17415</v>
      </c>
      <c r="H144">
        <v>20093</v>
      </c>
      <c r="I144">
        <v>25783</v>
      </c>
      <c r="J144">
        <f t="shared" si="16"/>
        <v>5690</v>
      </c>
    </row>
    <row r="145" spans="2:13">
      <c r="B145">
        <v>20001</v>
      </c>
      <c r="C145">
        <v>160306</v>
      </c>
      <c r="D145">
        <f t="shared" si="15"/>
        <v>140305</v>
      </c>
      <c r="H145">
        <v>20091</v>
      </c>
      <c r="I145">
        <v>26900</v>
      </c>
      <c r="J145">
        <f t="shared" si="16"/>
        <v>6809</v>
      </c>
    </row>
    <row r="146" spans="2:13">
      <c r="B146">
        <v>20000</v>
      </c>
      <c r="C146">
        <v>20026</v>
      </c>
      <c r="D146">
        <f t="shared" si="15"/>
        <v>26</v>
      </c>
      <c r="H146">
        <v>20135</v>
      </c>
      <c r="I146">
        <v>22018</v>
      </c>
      <c r="J146">
        <f t="shared" si="16"/>
        <v>1883</v>
      </c>
    </row>
    <row r="147" spans="2:13">
      <c r="B147">
        <v>20001</v>
      </c>
      <c r="C147">
        <v>146744</v>
      </c>
      <c r="D147">
        <f t="shared" si="15"/>
        <v>126743</v>
      </c>
      <c r="H147">
        <v>20078</v>
      </c>
      <c r="I147">
        <v>25990</v>
      </c>
      <c r="J147">
        <f t="shared" si="16"/>
        <v>5912</v>
      </c>
    </row>
    <row r="148" spans="2:13">
      <c r="B148">
        <v>20000</v>
      </c>
      <c r="C148">
        <v>97793</v>
      </c>
      <c r="D148">
        <f t="shared" si="15"/>
        <v>77793</v>
      </c>
      <c r="H148">
        <v>20093</v>
      </c>
      <c r="I148">
        <v>21475</v>
      </c>
      <c r="J148">
        <f t="shared" si="16"/>
        <v>1382</v>
      </c>
    </row>
    <row r="149" spans="2:13">
      <c r="B149">
        <v>20001</v>
      </c>
      <c r="C149">
        <v>77309</v>
      </c>
      <c r="D149">
        <f t="shared" si="15"/>
        <v>57308</v>
      </c>
      <c r="H149">
        <v>20077</v>
      </c>
      <c r="I149">
        <v>21853</v>
      </c>
      <c r="J149">
        <f t="shared" si="16"/>
        <v>1776</v>
      </c>
    </row>
    <row r="150" spans="2:13">
      <c r="B150">
        <v>20001</v>
      </c>
      <c r="C150">
        <v>152343</v>
      </c>
      <c r="D150">
        <f t="shared" si="15"/>
        <v>132342</v>
      </c>
      <c r="H150">
        <v>20092</v>
      </c>
      <c r="I150">
        <v>23875</v>
      </c>
      <c r="J150">
        <f t="shared" si="16"/>
        <v>3783</v>
      </c>
    </row>
    <row r="151" spans="2:13" s="2" customFormat="1">
      <c r="B151" s="2" t="s">
        <v>0</v>
      </c>
      <c r="C151" s="2">
        <v>0.09</v>
      </c>
      <c r="D151" s="2">
        <f>D350</f>
        <v>39035.103448275862</v>
      </c>
      <c r="E151" s="2">
        <f t="shared" ref="E151:G151" si="17">E350</f>
        <v>39892.504400079277</v>
      </c>
      <c r="F151" s="2">
        <f t="shared" si="17"/>
        <v>29</v>
      </c>
      <c r="G151" s="2">
        <f t="shared" si="17"/>
        <v>14519.123309591985</v>
      </c>
      <c r="H151" s="2" t="s">
        <v>0</v>
      </c>
      <c r="I151" s="2">
        <v>0.09</v>
      </c>
      <c r="J151" s="2">
        <f>AVERAGE(J131:J150)</f>
        <v>4555.1499999999996</v>
      </c>
      <c r="K151" s="2">
        <f>STDEV(J131:J150)</f>
        <v>3141.8895802065558</v>
      </c>
      <c r="L151" s="2">
        <f>COUNT(J131:J150)</f>
        <v>20</v>
      </c>
      <c r="M151" s="2">
        <f>CONFIDENCE(0.05,K151,L151)</f>
        <v>1376.9685185268695</v>
      </c>
    </row>
    <row r="152" spans="2:13">
      <c r="B152">
        <v>20001</v>
      </c>
      <c r="C152">
        <v>20387</v>
      </c>
      <c r="D152">
        <f>C152-B152</f>
        <v>386</v>
      </c>
      <c r="H152">
        <v>20150</v>
      </c>
      <c r="I152">
        <v>20676</v>
      </c>
      <c r="J152">
        <f t="shared" si="16"/>
        <v>526</v>
      </c>
    </row>
    <row r="153" spans="2:13">
      <c r="B153">
        <v>20000</v>
      </c>
      <c r="C153">
        <v>30420</v>
      </c>
      <c r="D153">
        <f t="shared" ref="D153:D171" si="18">C153-B153</f>
        <v>10420</v>
      </c>
      <c r="H153">
        <v>20078</v>
      </c>
      <c r="I153">
        <v>23426</v>
      </c>
      <c r="J153">
        <f t="shared" si="16"/>
        <v>3348</v>
      </c>
    </row>
    <row r="154" spans="2:13">
      <c r="B154">
        <v>20001</v>
      </c>
      <c r="C154">
        <v>92551</v>
      </c>
      <c r="D154">
        <f t="shared" si="18"/>
        <v>72550</v>
      </c>
      <c r="H154">
        <v>20079</v>
      </c>
      <c r="I154">
        <v>29782</v>
      </c>
      <c r="J154">
        <f t="shared" si="16"/>
        <v>9703</v>
      </c>
    </row>
    <row r="155" spans="2:13">
      <c r="B155">
        <v>20001</v>
      </c>
      <c r="C155">
        <v>20026</v>
      </c>
      <c r="D155">
        <f t="shared" si="18"/>
        <v>25</v>
      </c>
      <c r="H155">
        <v>20139</v>
      </c>
      <c r="I155">
        <v>24508</v>
      </c>
      <c r="J155">
        <f t="shared" si="16"/>
        <v>4369</v>
      </c>
    </row>
    <row r="156" spans="2:13">
      <c r="B156">
        <v>20001</v>
      </c>
      <c r="C156">
        <v>117595</v>
      </c>
      <c r="D156">
        <f t="shared" si="18"/>
        <v>97594</v>
      </c>
      <c r="H156">
        <v>20149</v>
      </c>
      <c r="I156">
        <v>31098</v>
      </c>
      <c r="J156">
        <f t="shared" si="16"/>
        <v>10949</v>
      </c>
    </row>
    <row r="157" spans="2:13">
      <c r="B157">
        <v>20001</v>
      </c>
      <c r="C157">
        <v>81976</v>
      </c>
      <c r="D157">
        <f t="shared" si="18"/>
        <v>61975</v>
      </c>
      <c r="H157">
        <v>20077</v>
      </c>
      <c r="I157">
        <v>28589</v>
      </c>
      <c r="J157">
        <f t="shared" si="16"/>
        <v>8512</v>
      </c>
    </row>
    <row r="158" spans="2:13">
      <c r="B158">
        <v>20001</v>
      </c>
      <c r="C158">
        <v>175347</v>
      </c>
      <c r="D158">
        <f t="shared" si="18"/>
        <v>155346</v>
      </c>
      <c r="H158">
        <v>20154</v>
      </c>
      <c r="I158">
        <v>21683</v>
      </c>
      <c r="J158">
        <f t="shared" si="16"/>
        <v>1529</v>
      </c>
    </row>
    <row r="159" spans="2:13">
      <c r="B159">
        <v>20001</v>
      </c>
      <c r="C159">
        <v>43241</v>
      </c>
      <c r="D159">
        <f t="shared" si="18"/>
        <v>23240</v>
      </c>
      <c r="H159">
        <v>20162</v>
      </c>
      <c r="I159">
        <v>26677</v>
      </c>
      <c r="J159">
        <f t="shared" si="16"/>
        <v>6515</v>
      </c>
    </row>
    <row r="160" spans="2:13">
      <c r="B160">
        <v>20001</v>
      </c>
      <c r="C160">
        <v>50361</v>
      </c>
      <c r="D160">
        <f t="shared" si="18"/>
        <v>30360</v>
      </c>
      <c r="H160">
        <v>20077</v>
      </c>
      <c r="I160">
        <v>22934</v>
      </c>
      <c r="J160">
        <f t="shared" si="16"/>
        <v>2857</v>
      </c>
    </row>
    <row r="161" spans="2:13">
      <c r="B161">
        <v>20001</v>
      </c>
      <c r="C161">
        <v>20475</v>
      </c>
      <c r="D161">
        <f t="shared" si="18"/>
        <v>474</v>
      </c>
      <c r="H161">
        <v>20077</v>
      </c>
      <c r="I161">
        <v>28608</v>
      </c>
      <c r="J161">
        <f t="shared" si="16"/>
        <v>8531</v>
      </c>
    </row>
    <row r="162" spans="2:13">
      <c r="B162">
        <v>20001</v>
      </c>
      <c r="C162">
        <v>32691</v>
      </c>
      <c r="D162">
        <f t="shared" si="18"/>
        <v>12690</v>
      </c>
      <c r="H162">
        <v>20080</v>
      </c>
      <c r="I162">
        <v>26245</v>
      </c>
      <c r="J162">
        <f t="shared" si="16"/>
        <v>6165</v>
      </c>
    </row>
    <row r="163" spans="2:13">
      <c r="B163">
        <v>20001</v>
      </c>
      <c r="C163">
        <v>99380</v>
      </c>
      <c r="D163">
        <f t="shared" si="18"/>
        <v>79379</v>
      </c>
      <c r="H163">
        <v>20172</v>
      </c>
      <c r="I163">
        <v>21214</v>
      </c>
      <c r="J163">
        <f t="shared" si="16"/>
        <v>1042</v>
      </c>
    </row>
    <row r="164" spans="2:13">
      <c r="B164">
        <v>20001</v>
      </c>
      <c r="C164">
        <v>36793</v>
      </c>
      <c r="D164">
        <f t="shared" si="18"/>
        <v>16792</v>
      </c>
      <c r="H164">
        <v>20146</v>
      </c>
      <c r="I164">
        <v>29952</v>
      </c>
      <c r="J164">
        <f t="shared" si="16"/>
        <v>9806</v>
      </c>
    </row>
    <row r="165" spans="2:13">
      <c r="B165">
        <v>20000</v>
      </c>
      <c r="C165">
        <v>20026</v>
      </c>
      <c r="D165">
        <f t="shared" si="18"/>
        <v>26</v>
      </c>
      <c r="H165">
        <v>20218</v>
      </c>
      <c r="I165">
        <v>26909</v>
      </c>
      <c r="J165">
        <f t="shared" si="16"/>
        <v>6691</v>
      </c>
    </row>
    <row r="166" spans="2:13">
      <c r="B166">
        <v>20001</v>
      </c>
      <c r="C166">
        <v>98844</v>
      </c>
      <c r="D166">
        <f t="shared" si="18"/>
        <v>78843</v>
      </c>
      <c r="H166">
        <v>20143</v>
      </c>
      <c r="I166">
        <v>25756</v>
      </c>
      <c r="J166">
        <f t="shared" si="16"/>
        <v>5613</v>
      </c>
    </row>
    <row r="167" spans="2:13">
      <c r="B167">
        <v>20001</v>
      </c>
      <c r="C167">
        <v>70993</v>
      </c>
      <c r="D167">
        <f t="shared" si="18"/>
        <v>50992</v>
      </c>
      <c r="H167">
        <v>20151</v>
      </c>
      <c r="I167">
        <v>26419</v>
      </c>
      <c r="J167">
        <f t="shared" si="16"/>
        <v>6268</v>
      </c>
    </row>
    <row r="168" spans="2:13">
      <c r="B168">
        <v>20001</v>
      </c>
      <c r="C168">
        <v>36640</v>
      </c>
      <c r="D168">
        <f t="shared" si="18"/>
        <v>16639</v>
      </c>
      <c r="H168">
        <v>20157</v>
      </c>
      <c r="I168">
        <v>29466</v>
      </c>
      <c r="J168">
        <f t="shared" si="16"/>
        <v>9309</v>
      </c>
    </row>
    <row r="169" spans="2:13">
      <c r="B169">
        <v>20001</v>
      </c>
      <c r="C169">
        <v>38634</v>
      </c>
      <c r="D169">
        <f t="shared" si="18"/>
        <v>18633</v>
      </c>
      <c r="H169">
        <v>20158</v>
      </c>
      <c r="I169">
        <v>28311</v>
      </c>
      <c r="J169">
        <f t="shared" si="16"/>
        <v>8153</v>
      </c>
    </row>
    <row r="170" spans="2:13">
      <c r="B170">
        <v>20001</v>
      </c>
      <c r="C170">
        <v>83361</v>
      </c>
      <c r="D170">
        <f t="shared" si="18"/>
        <v>63360</v>
      </c>
      <c r="H170">
        <v>20138</v>
      </c>
      <c r="I170">
        <v>28175</v>
      </c>
      <c r="J170">
        <f t="shared" si="16"/>
        <v>8037</v>
      </c>
    </row>
    <row r="171" spans="2:13">
      <c r="B171">
        <v>20001</v>
      </c>
      <c r="C171">
        <v>25034</v>
      </c>
      <c r="D171">
        <f t="shared" si="18"/>
        <v>5033</v>
      </c>
      <c r="H171">
        <v>20141</v>
      </c>
      <c r="I171">
        <v>21370</v>
      </c>
      <c r="J171">
        <f t="shared" si="16"/>
        <v>1229</v>
      </c>
    </row>
    <row r="172" spans="2:13" s="2" customFormat="1">
      <c r="B172" s="2" t="s">
        <v>0</v>
      </c>
      <c r="C172" s="2">
        <v>0.08</v>
      </c>
      <c r="D172" s="2">
        <f>D384</f>
        <v>34149.78787878788</v>
      </c>
      <c r="E172" s="2">
        <f t="shared" ref="E172:G172" si="19">E384</f>
        <v>27601.8117088326</v>
      </c>
      <c r="F172" s="2">
        <f t="shared" si="19"/>
        <v>33</v>
      </c>
      <c r="G172" s="2">
        <f t="shared" si="19"/>
        <v>9417.3499683166392</v>
      </c>
      <c r="H172" s="2" t="s">
        <v>0</v>
      </c>
      <c r="I172" s="2">
        <v>0.08</v>
      </c>
      <c r="J172" s="2">
        <f>AVERAGE(J152:J171)</f>
        <v>5957.6</v>
      </c>
      <c r="K172" s="2">
        <f>STDEV(J152:J171)</f>
        <v>3268.4038821483036</v>
      </c>
      <c r="L172" s="2">
        <f>COUNT(J152:J171)</f>
        <v>20</v>
      </c>
      <c r="M172" s="2">
        <f>CONFIDENCE(0.05,K172,L172)</f>
        <v>1432.414837205496</v>
      </c>
    </row>
    <row r="173" spans="2:13">
      <c r="B173">
        <v>20001</v>
      </c>
      <c r="C173">
        <v>120551</v>
      </c>
      <c r="D173">
        <f>C173-B173</f>
        <v>100550</v>
      </c>
      <c r="H173">
        <v>20143</v>
      </c>
      <c r="I173">
        <v>21128</v>
      </c>
      <c r="J173">
        <f t="shared" si="16"/>
        <v>985</v>
      </c>
    </row>
    <row r="174" spans="2:13">
      <c r="B174">
        <v>20001</v>
      </c>
      <c r="C174">
        <v>20027</v>
      </c>
      <c r="D174">
        <f t="shared" ref="D174:D192" si="20">C174-B174</f>
        <v>26</v>
      </c>
      <c r="H174">
        <v>20204</v>
      </c>
      <c r="I174">
        <v>20836</v>
      </c>
      <c r="J174">
        <f t="shared" si="16"/>
        <v>632</v>
      </c>
    </row>
    <row r="175" spans="2:13">
      <c r="B175">
        <v>20000</v>
      </c>
      <c r="C175">
        <v>20026</v>
      </c>
      <c r="D175">
        <f t="shared" si="20"/>
        <v>26</v>
      </c>
      <c r="H175">
        <v>20165</v>
      </c>
      <c r="I175">
        <v>27030</v>
      </c>
      <c r="J175">
        <f t="shared" si="16"/>
        <v>6865</v>
      </c>
    </row>
    <row r="176" spans="2:13">
      <c r="B176">
        <v>20001</v>
      </c>
      <c r="C176">
        <v>74131</v>
      </c>
      <c r="D176">
        <f t="shared" si="20"/>
        <v>54130</v>
      </c>
      <c r="H176">
        <v>20108</v>
      </c>
      <c r="I176">
        <v>24221</v>
      </c>
      <c r="J176">
        <f t="shared" si="16"/>
        <v>4113</v>
      </c>
    </row>
    <row r="177" spans="2:10">
      <c r="B177">
        <v>20001</v>
      </c>
      <c r="C177">
        <v>20027</v>
      </c>
      <c r="D177">
        <f t="shared" si="20"/>
        <v>26</v>
      </c>
      <c r="H177">
        <v>20169</v>
      </c>
      <c r="I177">
        <v>21492</v>
      </c>
      <c r="J177">
        <f t="shared" si="16"/>
        <v>1323</v>
      </c>
    </row>
    <row r="178" spans="2:10">
      <c r="B178">
        <v>20001</v>
      </c>
      <c r="C178">
        <v>21086</v>
      </c>
      <c r="D178">
        <f t="shared" si="20"/>
        <v>1085</v>
      </c>
      <c r="H178">
        <v>20261</v>
      </c>
      <c r="I178">
        <v>25154</v>
      </c>
      <c r="J178">
        <f t="shared" si="16"/>
        <v>4893</v>
      </c>
    </row>
    <row r="179" spans="2:10">
      <c r="B179">
        <v>20001</v>
      </c>
      <c r="C179">
        <v>22621</v>
      </c>
      <c r="D179">
        <f t="shared" si="20"/>
        <v>2620</v>
      </c>
      <c r="H179">
        <v>20122</v>
      </c>
      <c r="I179">
        <v>25822</v>
      </c>
      <c r="J179">
        <f t="shared" si="16"/>
        <v>5700</v>
      </c>
    </row>
    <row r="180" spans="2:10">
      <c r="B180">
        <v>20001</v>
      </c>
      <c r="C180">
        <v>20027</v>
      </c>
      <c r="D180">
        <f t="shared" si="20"/>
        <v>26</v>
      </c>
      <c r="H180">
        <v>20160</v>
      </c>
      <c r="I180">
        <v>26143</v>
      </c>
      <c r="J180">
        <f t="shared" si="16"/>
        <v>5983</v>
      </c>
    </row>
    <row r="181" spans="2:10">
      <c r="B181">
        <v>20001</v>
      </c>
      <c r="C181">
        <v>40914</v>
      </c>
      <c r="D181">
        <f t="shared" si="20"/>
        <v>20913</v>
      </c>
      <c r="H181">
        <v>20165</v>
      </c>
      <c r="I181">
        <v>21213</v>
      </c>
      <c r="J181">
        <f t="shared" si="16"/>
        <v>1048</v>
      </c>
    </row>
    <row r="182" spans="2:10">
      <c r="B182">
        <v>20001</v>
      </c>
      <c r="C182">
        <v>45768</v>
      </c>
      <c r="D182">
        <f t="shared" si="20"/>
        <v>25767</v>
      </c>
      <c r="H182">
        <v>20174</v>
      </c>
      <c r="I182">
        <v>22950</v>
      </c>
      <c r="J182">
        <f t="shared" si="16"/>
        <v>2776</v>
      </c>
    </row>
    <row r="183" spans="2:10">
      <c r="B183">
        <v>20001</v>
      </c>
      <c r="H183">
        <v>20185</v>
      </c>
      <c r="I183">
        <v>25983</v>
      </c>
      <c r="J183">
        <f t="shared" si="16"/>
        <v>5798</v>
      </c>
    </row>
    <row r="184" spans="2:10">
      <c r="B184">
        <v>20001</v>
      </c>
      <c r="C184">
        <v>30783</v>
      </c>
      <c r="D184">
        <f t="shared" si="20"/>
        <v>10782</v>
      </c>
      <c r="H184">
        <v>20208</v>
      </c>
      <c r="I184">
        <v>29601</v>
      </c>
      <c r="J184">
        <f t="shared" si="16"/>
        <v>9393</v>
      </c>
    </row>
    <row r="185" spans="2:10">
      <c r="B185">
        <v>20001</v>
      </c>
      <c r="C185">
        <v>31804</v>
      </c>
      <c r="D185">
        <f t="shared" si="20"/>
        <v>11803</v>
      </c>
      <c r="H185">
        <v>20090</v>
      </c>
      <c r="I185">
        <v>29157</v>
      </c>
      <c r="J185">
        <f t="shared" si="16"/>
        <v>9067</v>
      </c>
    </row>
    <row r="186" spans="2:10">
      <c r="B186">
        <v>20001</v>
      </c>
      <c r="C186">
        <v>20027</v>
      </c>
      <c r="D186">
        <f t="shared" si="20"/>
        <v>26</v>
      </c>
      <c r="H186">
        <v>20196</v>
      </c>
      <c r="I186">
        <v>24197</v>
      </c>
      <c r="J186">
        <f t="shared" si="16"/>
        <v>4001</v>
      </c>
    </row>
    <row r="187" spans="2:10">
      <c r="B187">
        <v>20001</v>
      </c>
      <c r="C187">
        <v>53384</v>
      </c>
      <c r="D187">
        <f t="shared" si="20"/>
        <v>33383</v>
      </c>
      <c r="H187">
        <v>20188</v>
      </c>
      <c r="I187">
        <v>20712</v>
      </c>
      <c r="J187">
        <f t="shared" si="16"/>
        <v>524</v>
      </c>
    </row>
    <row r="188" spans="2:10">
      <c r="B188">
        <v>20001</v>
      </c>
      <c r="C188">
        <v>42158</v>
      </c>
      <c r="D188">
        <f t="shared" si="20"/>
        <v>22157</v>
      </c>
      <c r="H188">
        <v>20186</v>
      </c>
      <c r="I188">
        <v>22442</v>
      </c>
      <c r="J188">
        <f t="shared" si="16"/>
        <v>2256</v>
      </c>
    </row>
    <row r="189" spans="2:10">
      <c r="B189">
        <v>20001</v>
      </c>
      <c r="C189">
        <v>59190</v>
      </c>
      <c r="D189">
        <f t="shared" si="20"/>
        <v>39189</v>
      </c>
      <c r="H189">
        <v>20170</v>
      </c>
      <c r="I189">
        <v>28342</v>
      </c>
      <c r="J189">
        <f t="shared" si="16"/>
        <v>8172</v>
      </c>
    </row>
    <row r="190" spans="2:10">
      <c r="B190">
        <v>20001</v>
      </c>
      <c r="C190">
        <v>22567</v>
      </c>
      <c r="D190">
        <f t="shared" si="20"/>
        <v>2566</v>
      </c>
      <c r="H190">
        <v>20160</v>
      </c>
      <c r="I190">
        <v>26511</v>
      </c>
      <c r="J190">
        <f t="shared" si="16"/>
        <v>6351</v>
      </c>
    </row>
    <row r="191" spans="2:10">
      <c r="B191">
        <v>20000</v>
      </c>
      <c r="C191">
        <v>104535</v>
      </c>
      <c r="D191">
        <f t="shared" si="20"/>
        <v>84535</v>
      </c>
      <c r="H191">
        <v>20208</v>
      </c>
      <c r="I191">
        <v>23818</v>
      </c>
      <c r="J191">
        <f t="shared" si="16"/>
        <v>3610</v>
      </c>
    </row>
    <row r="192" spans="2:10">
      <c r="B192">
        <v>20001</v>
      </c>
      <c r="C192">
        <v>22612</v>
      </c>
      <c r="D192">
        <f t="shared" si="20"/>
        <v>2611</v>
      </c>
      <c r="H192">
        <v>20110</v>
      </c>
      <c r="I192">
        <v>27596</v>
      </c>
      <c r="J192">
        <f t="shared" si="16"/>
        <v>7486</v>
      </c>
    </row>
    <row r="193" spans="2:13" s="2" customFormat="1">
      <c r="B193" s="2" t="s">
        <v>0</v>
      </c>
      <c r="C193" s="2">
        <v>7.0000000000000007E-2</v>
      </c>
      <c r="D193" s="2">
        <f>D418</f>
        <v>23382.878787878788</v>
      </c>
      <c r="E193" s="2">
        <f t="shared" ref="E193:G193" si="21">E418</f>
        <v>23649.309474271093</v>
      </c>
      <c r="F193" s="2">
        <f t="shared" si="21"/>
        <v>33</v>
      </c>
      <c r="G193" s="2">
        <f t="shared" si="21"/>
        <v>8068.8117931392399</v>
      </c>
      <c r="H193" s="2" t="s">
        <v>0</v>
      </c>
      <c r="I193" s="2">
        <v>7.0000000000000007E-2</v>
      </c>
      <c r="J193" s="2">
        <f>AVERAGE(J173:J192)</f>
        <v>4548.8</v>
      </c>
      <c r="K193" s="2">
        <f>STDEV(J173:J192)</f>
        <v>2865.2408477804224</v>
      </c>
      <c r="L193" s="2">
        <f>COUNT(J173:J192)</f>
        <v>20</v>
      </c>
      <c r="M193" s="2">
        <f>CONFIDENCE(0.05,K193,L193)</f>
        <v>1255.7240936301466</v>
      </c>
    </row>
    <row r="194" spans="2:13">
      <c r="B194">
        <v>20001</v>
      </c>
      <c r="C194">
        <v>46942</v>
      </c>
      <c r="D194">
        <f>C194-B194</f>
        <v>26941</v>
      </c>
      <c r="H194">
        <v>20081</v>
      </c>
      <c r="I194">
        <v>25407</v>
      </c>
      <c r="J194">
        <f t="shared" si="16"/>
        <v>5326</v>
      </c>
    </row>
    <row r="195" spans="2:13">
      <c r="B195">
        <v>20001</v>
      </c>
      <c r="C195">
        <v>54844</v>
      </c>
      <c r="D195">
        <f t="shared" ref="D195:D213" si="22">C195-B195</f>
        <v>34843</v>
      </c>
      <c r="H195">
        <v>20180</v>
      </c>
      <c r="I195">
        <v>28331</v>
      </c>
      <c r="J195">
        <f t="shared" si="16"/>
        <v>8151</v>
      </c>
    </row>
    <row r="196" spans="2:13">
      <c r="B196">
        <v>20001</v>
      </c>
      <c r="C196">
        <v>64813</v>
      </c>
      <c r="D196">
        <f t="shared" si="22"/>
        <v>44812</v>
      </c>
      <c r="H196">
        <v>20174</v>
      </c>
      <c r="I196">
        <v>20699</v>
      </c>
      <c r="J196">
        <f t="shared" si="16"/>
        <v>525</v>
      </c>
    </row>
    <row r="197" spans="2:13">
      <c r="B197">
        <v>20001</v>
      </c>
      <c r="C197">
        <v>64997</v>
      </c>
      <c r="D197">
        <f t="shared" si="22"/>
        <v>44996</v>
      </c>
      <c r="H197">
        <v>20285</v>
      </c>
      <c r="I197">
        <v>25826</v>
      </c>
      <c r="J197">
        <f t="shared" si="16"/>
        <v>5541</v>
      </c>
    </row>
    <row r="198" spans="2:13">
      <c r="B198">
        <v>20001</v>
      </c>
      <c r="C198">
        <v>25754</v>
      </c>
      <c r="D198">
        <f t="shared" si="22"/>
        <v>5753</v>
      </c>
      <c r="H198">
        <v>20168</v>
      </c>
      <c r="I198">
        <v>25939</v>
      </c>
      <c r="J198">
        <f t="shared" ref="J198:J261" si="23">I198-H198</f>
        <v>5771</v>
      </c>
    </row>
    <row r="199" spans="2:13">
      <c r="B199">
        <v>20001</v>
      </c>
      <c r="C199">
        <v>25843</v>
      </c>
      <c r="D199">
        <f t="shared" si="22"/>
        <v>5842</v>
      </c>
      <c r="H199">
        <v>20090</v>
      </c>
      <c r="I199">
        <v>25916</v>
      </c>
      <c r="J199">
        <f t="shared" si="23"/>
        <v>5826</v>
      </c>
    </row>
    <row r="200" spans="2:13">
      <c r="B200">
        <v>20001</v>
      </c>
      <c r="C200">
        <v>63938</v>
      </c>
      <c r="D200">
        <f t="shared" si="22"/>
        <v>43937</v>
      </c>
      <c r="H200">
        <v>20098</v>
      </c>
      <c r="I200">
        <v>28535</v>
      </c>
      <c r="J200">
        <f t="shared" si="23"/>
        <v>8437</v>
      </c>
    </row>
    <row r="201" spans="2:13">
      <c r="B201">
        <v>20000</v>
      </c>
      <c r="C201">
        <v>46481</v>
      </c>
      <c r="D201">
        <f t="shared" si="22"/>
        <v>26481</v>
      </c>
      <c r="H201">
        <v>20207</v>
      </c>
      <c r="I201">
        <v>23827</v>
      </c>
      <c r="J201">
        <f t="shared" si="23"/>
        <v>3620</v>
      </c>
    </row>
    <row r="202" spans="2:13">
      <c r="B202">
        <v>20001</v>
      </c>
      <c r="C202">
        <v>21275</v>
      </c>
      <c r="D202">
        <f t="shared" si="22"/>
        <v>1274</v>
      </c>
      <c r="H202">
        <v>20180</v>
      </c>
      <c r="I202">
        <v>25899</v>
      </c>
      <c r="J202">
        <f t="shared" si="23"/>
        <v>5719</v>
      </c>
    </row>
    <row r="203" spans="2:13">
      <c r="B203">
        <v>20001</v>
      </c>
      <c r="C203">
        <v>37005</v>
      </c>
      <c r="D203">
        <f t="shared" si="22"/>
        <v>17004</v>
      </c>
      <c r="H203">
        <v>20162</v>
      </c>
      <c r="I203">
        <v>27766</v>
      </c>
      <c r="J203">
        <f t="shared" si="23"/>
        <v>7604</v>
      </c>
    </row>
    <row r="204" spans="2:13">
      <c r="B204">
        <v>20001</v>
      </c>
      <c r="C204">
        <v>46881</v>
      </c>
      <c r="D204">
        <f t="shared" si="22"/>
        <v>26880</v>
      </c>
      <c r="H204">
        <v>20178</v>
      </c>
      <c r="I204">
        <v>25252</v>
      </c>
      <c r="J204">
        <f t="shared" si="23"/>
        <v>5074</v>
      </c>
    </row>
    <row r="205" spans="2:13">
      <c r="B205">
        <v>20000</v>
      </c>
      <c r="C205">
        <v>59510</v>
      </c>
      <c r="D205">
        <f t="shared" si="22"/>
        <v>39510</v>
      </c>
      <c r="H205">
        <v>20175</v>
      </c>
      <c r="I205">
        <v>26519</v>
      </c>
      <c r="J205">
        <f t="shared" si="23"/>
        <v>6344</v>
      </c>
    </row>
    <row r="206" spans="2:13">
      <c r="B206">
        <v>20001</v>
      </c>
      <c r="C206">
        <v>74294</v>
      </c>
      <c r="D206">
        <f t="shared" si="22"/>
        <v>54293</v>
      </c>
      <c r="H206">
        <v>20169</v>
      </c>
      <c r="I206">
        <v>25989</v>
      </c>
      <c r="J206">
        <f t="shared" si="23"/>
        <v>5820</v>
      </c>
    </row>
    <row r="207" spans="2:13">
      <c r="B207">
        <v>20001</v>
      </c>
      <c r="C207">
        <v>32971</v>
      </c>
      <c r="D207">
        <f t="shared" si="22"/>
        <v>12970</v>
      </c>
      <c r="H207">
        <v>20160</v>
      </c>
      <c r="I207">
        <v>23017</v>
      </c>
      <c r="J207">
        <f t="shared" si="23"/>
        <v>2857</v>
      </c>
    </row>
    <row r="208" spans="2:13">
      <c r="B208">
        <v>20001</v>
      </c>
      <c r="C208">
        <v>58292</v>
      </c>
      <c r="D208">
        <f t="shared" si="22"/>
        <v>38291</v>
      </c>
      <c r="H208">
        <v>20261</v>
      </c>
      <c r="I208">
        <v>20786</v>
      </c>
      <c r="J208">
        <f t="shared" si="23"/>
        <v>525</v>
      </c>
    </row>
    <row r="209" spans="2:13">
      <c r="B209">
        <v>20000</v>
      </c>
      <c r="C209">
        <v>30474</v>
      </c>
      <c r="D209">
        <f t="shared" si="22"/>
        <v>10474</v>
      </c>
      <c r="H209">
        <v>20086</v>
      </c>
      <c r="I209">
        <v>22276</v>
      </c>
      <c r="J209">
        <f t="shared" si="23"/>
        <v>2190</v>
      </c>
    </row>
    <row r="210" spans="2:13">
      <c r="B210">
        <v>20001</v>
      </c>
      <c r="C210">
        <v>34420</v>
      </c>
      <c r="D210">
        <f t="shared" si="22"/>
        <v>14419</v>
      </c>
      <c r="H210">
        <v>20091</v>
      </c>
      <c r="I210">
        <v>28560</v>
      </c>
      <c r="J210">
        <f t="shared" si="23"/>
        <v>8469</v>
      </c>
    </row>
    <row r="211" spans="2:13">
      <c r="B211">
        <v>20001</v>
      </c>
      <c r="C211">
        <v>20026</v>
      </c>
      <c r="D211">
        <f t="shared" si="22"/>
        <v>25</v>
      </c>
      <c r="H211">
        <v>20161</v>
      </c>
      <c r="I211">
        <v>29165</v>
      </c>
      <c r="J211">
        <f t="shared" si="23"/>
        <v>9004</v>
      </c>
    </row>
    <row r="212" spans="2:13">
      <c r="B212">
        <v>20001</v>
      </c>
      <c r="C212">
        <v>31477</v>
      </c>
      <c r="D212">
        <f t="shared" si="22"/>
        <v>11476</v>
      </c>
      <c r="H212">
        <v>20081</v>
      </c>
      <c r="I212">
        <v>23739</v>
      </c>
      <c r="J212">
        <f t="shared" si="23"/>
        <v>3658</v>
      </c>
    </row>
    <row r="213" spans="2:13">
      <c r="B213">
        <v>20001</v>
      </c>
      <c r="C213">
        <v>29335</v>
      </c>
      <c r="D213">
        <f t="shared" si="22"/>
        <v>9334</v>
      </c>
      <c r="H213">
        <v>20175</v>
      </c>
      <c r="I213">
        <v>20702</v>
      </c>
      <c r="J213">
        <f t="shared" si="23"/>
        <v>527</v>
      </c>
    </row>
    <row r="214" spans="2:13" s="2" customFormat="1">
      <c r="B214" s="2" t="s">
        <v>0</v>
      </c>
      <c r="C214" s="2">
        <v>0.06</v>
      </c>
      <c r="D214" s="2">
        <f>AVERAGE(D194:D213)</f>
        <v>23477.75</v>
      </c>
      <c r="E214" s="2">
        <f>STDEV(D194:D213)</f>
        <v>16765.192493832667</v>
      </c>
      <c r="F214" s="2">
        <f>COUNT(D194:D213)</f>
        <v>20</v>
      </c>
      <c r="G214" s="2">
        <f>CONFIDENCE(0.05,E214,F214)</f>
        <v>7347.5345589748204</v>
      </c>
      <c r="H214" s="2" t="s">
        <v>0</v>
      </c>
      <c r="I214" s="2">
        <v>0.06</v>
      </c>
      <c r="J214" s="2">
        <f>AVERAGE(J194:J213)</f>
        <v>5049.3999999999996</v>
      </c>
      <c r="K214" s="2">
        <f>STDEV(J194:J213)</f>
        <v>2689.8395060711437</v>
      </c>
      <c r="L214" s="2">
        <f>COUNT(J194:J213)</f>
        <v>20</v>
      </c>
      <c r="M214" s="2">
        <f>CONFIDENCE(0.05,K214,L214)</f>
        <v>1178.8524788023676</v>
      </c>
    </row>
    <row r="215" spans="2:13">
      <c r="B215">
        <v>20001</v>
      </c>
      <c r="C215">
        <v>41161</v>
      </c>
      <c r="D215">
        <f>C215-B215</f>
        <v>21160</v>
      </c>
      <c r="H215">
        <v>20164</v>
      </c>
      <c r="I215">
        <v>20691</v>
      </c>
      <c r="J215">
        <f t="shared" si="23"/>
        <v>527</v>
      </c>
    </row>
    <row r="216" spans="2:13">
      <c r="B216">
        <v>20001</v>
      </c>
      <c r="C216">
        <v>42159</v>
      </c>
      <c r="D216">
        <f t="shared" ref="D216:D234" si="24">C216-B216</f>
        <v>22158</v>
      </c>
      <c r="H216">
        <v>20166</v>
      </c>
      <c r="I216">
        <v>24907</v>
      </c>
      <c r="J216">
        <f t="shared" si="23"/>
        <v>4741</v>
      </c>
    </row>
    <row r="217" spans="2:13">
      <c r="B217">
        <v>20001</v>
      </c>
      <c r="C217">
        <v>27497</v>
      </c>
      <c r="D217">
        <f t="shared" si="24"/>
        <v>7496</v>
      </c>
      <c r="H217">
        <v>20171</v>
      </c>
      <c r="I217">
        <v>20697</v>
      </c>
      <c r="J217">
        <f t="shared" si="23"/>
        <v>526</v>
      </c>
    </row>
    <row r="218" spans="2:13">
      <c r="B218">
        <v>20001</v>
      </c>
      <c r="C218">
        <v>20027</v>
      </c>
      <c r="D218">
        <f t="shared" si="24"/>
        <v>26</v>
      </c>
      <c r="H218">
        <v>20176</v>
      </c>
      <c r="I218">
        <v>20704</v>
      </c>
      <c r="J218">
        <f t="shared" si="23"/>
        <v>528</v>
      </c>
    </row>
    <row r="219" spans="2:13">
      <c r="B219">
        <v>20001</v>
      </c>
      <c r="C219">
        <v>67033</v>
      </c>
      <c r="D219">
        <f t="shared" si="24"/>
        <v>47032</v>
      </c>
      <c r="H219">
        <v>20245</v>
      </c>
      <c r="I219">
        <v>25701</v>
      </c>
      <c r="J219">
        <f t="shared" si="23"/>
        <v>5456</v>
      </c>
    </row>
    <row r="220" spans="2:13">
      <c r="B220">
        <v>20000</v>
      </c>
      <c r="C220">
        <v>84858</v>
      </c>
      <c r="D220">
        <f t="shared" si="24"/>
        <v>64858</v>
      </c>
      <c r="H220">
        <v>20171</v>
      </c>
      <c r="I220">
        <v>26672</v>
      </c>
      <c r="J220">
        <f t="shared" si="23"/>
        <v>6501</v>
      </c>
    </row>
    <row r="221" spans="2:13">
      <c r="B221">
        <v>20001</v>
      </c>
      <c r="C221">
        <v>38725</v>
      </c>
      <c r="D221">
        <f t="shared" si="24"/>
        <v>18724</v>
      </c>
      <c r="H221">
        <v>20177</v>
      </c>
      <c r="I221">
        <v>28353</v>
      </c>
      <c r="J221">
        <f t="shared" si="23"/>
        <v>8176</v>
      </c>
    </row>
    <row r="222" spans="2:13">
      <c r="B222">
        <v>20001</v>
      </c>
      <c r="C222">
        <v>67911</v>
      </c>
      <c r="D222">
        <f t="shared" si="24"/>
        <v>47910</v>
      </c>
      <c r="H222">
        <v>20157</v>
      </c>
      <c r="I222">
        <v>27110</v>
      </c>
      <c r="J222">
        <f t="shared" si="23"/>
        <v>6953</v>
      </c>
    </row>
    <row r="223" spans="2:13">
      <c r="B223">
        <v>20001</v>
      </c>
      <c r="C223">
        <v>43381</v>
      </c>
      <c r="D223">
        <f t="shared" si="24"/>
        <v>23380</v>
      </c>
      <c r="H223">
        <v>20171</v>
      </c>
      <c r="I223">
        <v>20990</v>
      </c>
      <c r="J223">
        <f t="shared" si="23"/>
        <v>819</v>
      </c>
    </row>
    <row r="224" spans="2:13">
      <c r="B224">
        <v>20001</v>
      </c>
      <c r="C224">
        <v>20026</v>
      </c>
      <c r="D224">
        <f t="shared" si="24"/>
        <v>25</v>
      </c>
      <c r="H224">
        <v>20219</v>
      </c>
      <c r="I224">
        <v>23885</v>
      </c>
      <c r="J224">
        <f t="shared" si="23"/>
        <v>3666</v>
      </c>
    </row>
    <row r="225" spans="2:13">
      <c r="B225">
        <v>20001</v>
      </c>
      <c r="C225">
        <v>42332</v>
      </c>
      <c r="D225">
        <f t="shared" si="24"/>
        <v>22331</v>
      </c>
      <c r="H225">
        <v>20087</v>
      </c>
      <c r="I225">
        <v>23171</v>
      </c>
      <c r="J225">
        <f t="shared" si="23"/>
        <v>3084</v>
      </c>
    </row>
    <row r="226" spans="2:13">
      <c r="B226">
        <v>20001</v>
      </c>
      <c r="C226">
        <v>20027</v>
      </c>
      <c r="D226">
        <f t="shared" si="24"/>
        <v>26</v>
      </c>
      <c r="H226">
        <v>20088</v>
      </c>
      <c r="I226">
        <v>25397</v>
      </c>
      <c r="J226">
        <f t="shared" si="23"/>
        <v>5309</v>
      </c>
    </row>
    <row r="227" spans="2:13">
      <c r="B227">
        <v>20001</v>
      </c>
      <c r="C227">
        <v>36715</v>
      </c>
      <c r="D227">
        <f t="shared" si="24"/>
        <v>16714</v>
      </c>
      <c r="H227">
        <v>20166</v>
      </c>
      <c r="I227">
        <v>25846</v>
      </c>
      <c r="J227">
        <f t="shared" si="23"/>
        <v>5680</v>
      </c>
    </row>
    <row r="228" spans="2:13">
      <c r="B228">
        <v>20001</v>
      </c>
      <c r="C228">
        <v>55496</v>
      </c>
      <c r="D228">
        <f t="shared" si="24"/>
        <v>35495</v>
      </c>
      <c r="H228">
        <v>20169</v>
      </c>
      <c r="I228">
        <v>28551</v>
      </c>
      <c r="J228">
        <f t="shared" si="23"/>
        <v>8382</v>
      </c>
    </row>
    <row r="229" spans="2:13">
      <c r="B229">
        <v>20001</v>
      </c>
      <c r="C229">
        <v>34555</v>
      </c>
      <c r="D229">
        <f t="shared" si="24"/>
        <v>14554</v>
      </c>
      <c r="H229">
        <v>20175</v>
      </c>
      <c r="I229">
        <v>21304</v>
      </c>
      <c r="J229">
        <f t="shared" si="23"/>
        <v>1129</v>
      </c>
    </row>
    <row r="230" spans="2:13">
      <c r="B230">
        <v>20001</v>
      </c>
      <c r="C230">
        <v>28795</v>
      </c>
      <c r="D230">
        <f t="shared" si="24"/>
        <v>8794</v>
      </c>
      <c r="H230">
        <v>20097</v>
      </c>
      <c r="I230">
        <v>24103</v>
      </c>
      <c r="J230">
        <f t="shared" si="23"/>
        <v>4006</v>
      </c>
    </row>
    <row r="231" spans="2:13">
      <c r="B231">
        <v>20001</v>
      </c>
      <c r="C231">
        <v>93999</v>
      </c>
      <c r="D231">
        <f t="shared" si="24"/>
        <v>73998</v>
      </c>
      <c r="H231">
        <v>20167</v>
      </c>
      <c r="I231">
        <v>26925</v>
      </c>
      <c r="J231">
        <f t="shared" si="23"/>
        <v>6758</v>
      </c>
    </row>
    <row r="232" spans="2:13">
      <c r="B232">
        <v>20001</v>
      </c>
      <c r="C232">
        <v>35557</v>
      </c>
      <c r="D232">
        <f t="shared" si="24"/>
        <v>15556</v>
      </c>
      <c r="H232">
        <v>20082</v>
      </c>
      <c r="I232">
        <v>20607</v>
      </c>
      <c r="J232">
        <f t="shared" si="23"/>
        <v>525</v>
      </c>
    </row>
    <row r="233" spans="2:13">
      <c r="B233">
        <v>20001</v>
      </c>
      <c r="C233">
        <v>20026</v>
      </c>
      <c r="D233">
        <f t="shared" si="24"/>
        <v>25</v>
      </c>
      <c r="H233">
        <v>20155</v>
      </c>
      <c r="I233">
        <v>26600</v>
      </c>
      <c r="J233">
        <f t="shared" si="23"/>
        <v>6445</v>
      </c>
    </row>
    <row r="234" spans="2:13">
      <c r="B234">
        <v>20001</v>
      </c>
      <c r="C234">
        <v>67301</v>
      </c>
      <c r="D234">
        <f t="shared" si="24"/>
        <v>47300</v>
      </c>
      <c r="H234">
        <v>20080</v>
      </c>
      <c r="I234">
        <v>26727</v>
      </c>
      <c r="J234">
        <f t="shared" si="23"/>
        <v>6647</v>
      </c>
    </row>
    <row r="235" spans="2:13" s="2" customFormat="1">
      <c r="B235" s="2" t="s">
        <v>0</v>
      </c>
      <c r="C235" s="2">
        <v>0.05</v>
      </c>
      <c r="D235" s="3">
        <f>AVERAGE(D215:D234)</f>
        <v>24378.1</v>
      </c>
      <c r="E235" s="2">
        <f>STDEV(D215:D234)</f>
        <v>21767.059526048215</v>
      </c>
      <c r="F235" s="2">
        <f>COUNT(D215:D234)</f>
        <v>20</v>
      </c>
      <c r="G235" s="2">
        <f>CONFIDENCE(0.05,E235,F235)</f>
        <v>9539.6591583267291</v>
      </c>
      <c r="H235" s="2" t="s">
        <v>0</v>
      </c>
      <c r="I235" s="2">
        <v>0.05</v>
      </c>
      <c r="J235" s="2">
        <f>AVERAGE(J215:J234)</f>
        <v>4292.8999999999996</v>
      </c>
      <c r="K235" s="2">
        <f>STDEV(J215:J234)</f>
        <v>2765.0950473813068</v>
      </c>
      <c r="L235" s="2">
        <f>COUNT(J215:J234)</f>
        <v>20</v>
      </c>
      <c r="M235" s="2">
        <f>CONFIDENCE(0.05,K235,L235)</f>
        <v>1211.8340679331927</v>
      </c>
    </row>
    <row r="236" spans="2:13">
      <c r="B236">
        <v>20001</v>
      </c>
      <c r="C236">
        <v>25046</v>
      </c>
      <c r="D236">
        <f>C236-B236</f>
        <v>5045</v>
      </c>
      <c r="H236">
        <v>20083</v>
      </c>
      <c r="I236">
        <v>22284</v>
      </c>
      <c r="J236">
        <f t="shared" si="23"/>
        <v>2201</v>
      </c>
    </row>
    <row r="237" spans="2:13">
      <c r="B237">
        <v>20001</v>
      </c>
      <c r="C237">
        <v>69332</v>
      </c>
      <c r="D237">
        <f t="shared" ref="D237:D255" si="25">C237-B237</f>
        <v>49331</v>
      </c>
      <c r="H237">
        <v>20085</v>
      </c>
      <c r="I237">
        <v>20668</v>
      </c>
      <c r="J237">
        <f t="shared" si="23"/>
        <v>583</v>
      </c>
    </row>
    <row r="238" spans="2:13">
      <c r="B238">
        <v>20000</v>
      </c>
      <c r="C238">
        <v>25597</v>
      </c>
      <c r="D238">
        <f t="shared" si="25"/>
        <v>5597</v>
      </c>
      <c r="H238">
        <v>20081</v>
      </c>
      <c r="I238">
        <v>24057</v>
      </c>
      <c r="J238">
        <f t="shared" si="23"/>
        <v>3976</v>
      </c>
    </row>
    <row r="239" spans="2:13">
      <c r="B239">
        <v>20001</v>
      </c>
      <c r="C239">
        <v>20027</v>
      </c>
      <c r="D239">
        <f t="shared" si="25"/>
        <v>26</v>
      </c>
      <c r="H239">
        <v>20169</v>
      </c>
      <c r="I239">
        <v>27076</v>
      </c>
      <c r="J239">
        <f t="shared" si="23"/>
        <v>6907</v>
      </c>
    </row>
    <row r="240" spans="2:13">
      <c r="B240">
        <v>20001</v>
      </c>
      <c r="C240">
        <v>20656</v>
      </c>
      <c r="D240">
        <f t="shared" si="25"/>
        <v>655</v>
      </c>
      <c r="H240">
        <v>20165</v>
      </c>
      <c r="I240">
        <v>21486</v>
      </c>
      <c r="J240">
        <f t="shared" si="23"/>
        <v>1321</v>
      </c>
    </row>
    <row r="241" spans="2:13">
      <c r="B241">
        <v>20001</v>
      </c>
      <c r="C241">
        <v>39548</v>
      </c>
      <c r="D241">
        <f t="shared" si="25"/>
        <v>19547</v>
      </c>
      <c r="H241">
        <v>20166</v>
      </c>
      <c r="I241">
        <v>20692</v>
      </c>
      <c r="J241">
        <f t="shared" si="23"/>
        <v>526</v>
      </c>
    </row>
    <row r="242" spans="2:13">
      <c r="B242">
        <v>20001</v>
      </c>
      <c r="C242">
        <v>33506</v>
      </c>
      <c r="D242">
        <f t="shared" si="25"/>
        <v>13505</v>
      </c>
      <c r="H242">
        <v>20089</v>
      </c>
      <c r="I242">
        <v>20614</v>
      </c>
      <c r="J242">
        <f t="shared" si="23"/>
        <v>525</v>
      </c>
    </row>
    <row r="243" spans="2:13">
      <c r="B243">
        <v>20001</v>
      </c>
      <c r="C243">
        <v>21897</v>
      </c>
      <c r="D243">
        <f t="shared" si="25"/>
        <v>1896</v>
      </c>
      <c r="H243">
        <v>20086</v>
      </c>
      <c r="I243">
        <v>20612</v>
      </c>
      <c r="J243">
        <f t="shared" si="23"/>
        <v>526</v>
      </c>
    </row>
    <row r="244" spans="2:13">
      <c r="B244">
        <v>20001</v>
      </c>
      <c r="C244">
        <v>25546</v>
      </c>
      <c r="D244">
        <f t="shared" si="25"/>
        <v>5545</v>
      </c>
      <c r="H244">
        <v>20085</v>
      </c>
      <c r="I244">
        <v>23739</v>
      </c>
      <c r="J244">
        <f t="shared" si="23"/>
        <v>3654</v>
      </c>
    </row>
    <row r="245" spans="2:13">
      <c r="B245">
        <v>20001</v>
      </c>
      <c r="C245">
        <v>20028</v>
      </c>
      <c r="D245">
        <f t="shared" si="25"/>
        <v>27</v>
      </c>
      <c r="H245">
        <v>20168</v>
      </c>
      <c r="I245">
        <v>23638</v>
      </c>
      <c r="J245">
        <f t="shared" si="23"/>
        <v>3470</v>
      </c>
    </row>
    <row r="246" spans="2:13">
      <c r="B246">
        <v>20001</v>
      </c>
      <c r="C246">
        <v>24580</v>
      </c>
      <c r="D246">
        <f t="shared" si="25"/>
        <v>4579</v>
      </c>
      <c r="H246">
        <v>20168</v>
      </c>
      <c r="I246">
        <v>21545</v>
      </c>
      <c r="J246">
        <f t="shared" si="23"/>
        <v>1377</v>
      </c>
    </row>
    <row r="247" spans="2:13">
      <c r="B247">
        <v>20000</v>
      </c>
      <c r="C247">
        <v>21141</v>
      </c>
      <c r="D247">
        <f t="shared" si="25"/>
        <v>1141</v>
      </c>
      <c r="H247">
        <v>20092</v>
      </c>
      <c r="I247">
        <v>20617</v>
      </c>
      <c r="J247">
        <f t="shared" si="23"/>
        <v>525</v>
      </c>
    </row>
    <row r="248" spans="2:13">
      <c r="B248">
        <v>20001</v>
      </c>
      <c r="C248">
        <v>23284</v>
      </c>
      <c r="D248">
        <f t="shared" si="25"/>
        <v>3283</v>
      </c>
      <c r="H248">
        <v>20172</v>
      </c>
      <c r="I248">
        <v>26176</v>
      </c>
      <c r="J248">
        <f t="shared" si="23"/>
        <v>6004</v>
      </c>
    </row>
    <row r="249" spans="2:13">
      <c r="B249">
        <v>20001</v>
      </c>
      <c r="C249">
        <v>20999</v>
      </c>
      <c r="D249">
        <f t="shared" si="25"/>
        <v>998</v>
      </c>
      <c r="H249">
        <v>20175</v>
      </c>
      <c r="I249">
        <v>20699</v>
      </c>
      <c r="J249">
        <f t="shared" si="23"/>
        <v>524</v>
      </c>
    </row>
    <row r="250" spans="2:13">
      <c r="B250">
        <v>20001</v>
      </c>
      <c r="C250">
        <v>41502</v>
      </c>
      <c r="D250">
        <f t="shared" si="25"/>
        <v>21501</v>
      </c>
      <c r="H250">
        <v>20090</v>
      </c>
      <c r="I250">
        <v>20622</v>
      </c>
      <c r="J250">
        <f t="shared" si="23"/>
        <v>532</v>
      </c>
    </row>
    <row r="251" spans="2:13">
      <c r="B251">
        <v>20001</v>
      </c>
      <c r="C251">
        <v>44915</v>
      </c>
      <c r="D251">
        <f t="shared" si="25"/>
        <v>24914</v>
      </c>
      <c r="H251">
        <v>20215</v>
      </c>
      <c r="I251">
        <v>21712</v>
      </c>
      <c r="J251">
        <f t="shared" si="23"/>
        <v>1497</v>
      </c>
    </row>
    <row r="252" spans="2:13">
      <c r="B252">
        <v>20001</v>
      </c>
      <c r="C252">
        <v>26482</v>
      </c>
      <c r="D252">
        <f t="shared" si="25"/>
        <v>6481</v>
      </c>
      <c r="H252">
        <v>20314</v>
      </c>
      <c r="I252">
        <v>25200</v>
      </c>
      <c r="J252">
        <f t="shared" si="23"/>
        <v>4886</v>
      </c>
    </row>
    <row r="253" spans="2:13">
      <c r="B253">
        <v>20001</v>
      </c>
      <c r="C253">
        <v>31356</v>
      </c>
      <c r="D253">
        <f t="shared" si="25"/>
        <v>11355</v>
      </c>
      <c r="H253">
        <v>20244</v>
      </c>
      <c r="I253">
        <v>21147</v>
      </c>
      <c r="J253">
        <f t="shared" si="23"/>
        <v>903</v>
      </c>
    </row>
    <row r="254" spans="2:13">
      <c r="B254">
        <v>20001</v>
      </c>
      <c r="C254">
        <v>21077</v>
      </c>
      <c r="D254">
        <f t="shared" si="25"/>
        <v>1076</v>
      </c>
      <c r="H254">
        <v>20261</v>
      </c>
      <c r="I254">
        <v>20794</v>
      </c>
      <c r="J254">
        <f t="shared" si="23"/>
        <v>533</v>
      </c>
    </row>
    <row r="255" spans="2:13">
      <c r="B255">
        <v>20001</v>
      </c>
      <c r="C255">
        <v>26604</v>
      </c>
      <c r="D255">
        <f t="shared" si="25"/>
        <v>6603</v>
      </c>
      <c r="H255">
        <v>20256</v>
      </c>
      <c r="I255">
        <v>23701</v>
      </c>
      <c r="J255">
        <f t="shared" si="23"/>
        <v>3445</v>
      </c>
    </row>
    <row r="256" spans="2:13" s="2" customFormat="1">
      <c r="B256" s="2" t="s">
        <v>0</v>
      </c>
      <c r="C256" s="2">
        <v>0.02</v>
      </c>
      <c r="D256" s="2">
        <f>AVERAGE(D236:D255)</f>
        <v>9155.25</v>
      </c>
      <c r="E256" s="2">
        <f>STDEV(D236:D255)</f>
        <v>12021.771547685343</v>
      </c>
      <c r="F256" s="2">
        <f>COUNT(D236:D255)</f>
        <v>20</v>
      </c>
      <c r="G256" s="2">
        <f>CONFIDENCE(0.05,E256,F256)</f>
        <v>5268.6768696042082</v>
      </c>
      <c r="H256" s="2" t="s">
        <v>0</v>
      </c>
      <c r="I256" s="2">
        <v>0.02</v>
      </c>
      <c r="J256" s="2">
        <f>AVERAGE(J236:J255)</f>
        <v>2195.75</v>
      </c>
      <c r="K256" s="2">
        <f>STDEV(J236:J255)</f>
        <v>2027.4262365710972</v>
      </c>
      <c r="L256" s="2">
        <f>COUNT(J236:J255)</f>
        <v>20</v>
      </c>
      <c r="M256" s="2">
        <f>CONFIDENCE(0.05,K256,L256)</f>
        <v>888.54239785545758</v>
      </c>
    </row>
    <row r="257" spans="2:10">
      <c r="B257">
        <v>20001</v>
      </c>
      <c r="C257">
        <v>22482</v>
      </c>
      <c r="D257">
        <f>C257-B257</f>
        <v>2481</v>
      </c>
      <c r="H257">
        <v>20297</v>
      </c>
      <c r="I257">
        <v>22838</v>
      </c>
      <c r="J257">
        <f t="shared" si="23"/>
        <v>2541</v>
      </c>
    </row>
    <row r="258" spans="2:10">
      <c r="B258">
        <v>20001</v>
      </c>
      <c r="C258">
        <v>24594</v>
      </c>
      <c r="D258">
        <f t="shared" ref="D258:D276" si="26">C258-B258</f>
        <v>4593</v>
      </c>
      <c r="H258">
        <v>20215</v>
      </c>
      <c r="I258">
        <v>20741</v>
      </c>
      <c r="J258">
        <f t="shared" si="23"/>
        <v>526</v>
      </c>
    </row>
    <row r="259" spans="2:10">
      <c r="B259">
        <v>20001</v>
      </c>
      <c r="C259">
        <v>21098</v>
      </c>
      <c r="D259">
        <f t="shared" si="26"/>
        <v>1097</v>
      </c>
      <c r="H259">
        <v>20253</v>
      </c>
      <c r="I259">
        <v>21999</v>
      </c>
      <c r="J259">
        <f t="shared" si="23"/>
        <v>1746</v>
      </c>
    </row>
    <row r="260" spans="2:10">
      <c r="B260">
        <v>20002</v>
      </c>
      <c r="C260">
        <v>22872</v>
      </c>
      <c r="D260">
        <f t="shared" si="26"/>
        <v>2870</v>
      </c>
      <c r="H260">
        <v>20255</v>
      </c>
      <c r="I260">
        <v>27122</v>
      </c>
      <c r="J260">
        <f t="shared" si="23"/>
        <v>6867</v>
      </c>
    </row>
    <row r="261" spans="2:10">
      <c r="B261">
        <v>20001</v>
      </c>
      <c r="C261">
        <v>25967</v>
      </c>
      <c r="D261">
        <f t="shared" si="26"/>
        <v>5966</v>
      </c>
      <c r="H261">
        <v>20230</v>
      </c>
      <c r="I261">
        <v>27283</v>
      </c>
      <c r="J261">
        <f t="shared" si="23"/>
        <v>7053</v>
      </c>
    </row>
    <row r="262" spans="2:10">
      <c r="B262">
        <v>20002</v>
      </c>
      <c r="C262">
        <v>20028</v>
      </c>
      <c r="D262">
        <f t="shared" si="26"/>
        <v>26</v>
      </c>
      <c r="H262">
        <v>20243</v>
      </c>
      <c r="I262">
        <v>20767</v>
      </c>
      <c r="J262">
        <f t="shared" ref="J262:J276" si="27">I262-H262</f>
        <v>524</v>
      </c>
    </row>
    <row r="263" spans="2:10">
      <c r="B263">
        <v>20001</v>
      </c>
      <c r="C263">
        <v>36516</v>
      </c>
      <c r="D263">
        <f t="shared" si="26"/>
        <v>16515</v>
      </c>
      <c r="H263">
        <v>20217</v>
      </c>
      <c r="I263">
        <v>21554</v>
      </c>
      <c r="J263">
        <f t="shared" si="27"/>
        <v>1337</v>
      </c>
    </row>
    <row r="264" spans="2:10">
      <c r="B264">
        <v>20001</v>
      </c>
      <c r="C264">
        <v>20918</v>
      </c>
      <c r="D264">
        <f t="shared" si="26"/>
        <v>917</v>
      </c>
      <c r="H264">
        <v>20202</v>
      </c>
      <c r="I264">
        <v>23927</v>
      </c>
      <c r="J264">
        <f t="shared" si="27"/>
        <v>3725</v>
      </c>
    </row>
    <row r="265" spans="2:10">
      <c r="B265">
        <v>20001</v>
      </c>
      <c r="C265">
        <v>21572</v>
      </c>
      <c r="D265">
        <f t="shared" si="26"/>
        <v>1571</v>
      </c>
      <c r="H265">
        <v>20138</v>
      </c>
      <c r="I265">
        <v>28047</v>
      </c>
      <c r="J265">
        <f t="shared" si="27"/>
        <v>7909</v>
      </c>
    </row>
    <row r="266" spans="2:10">
      <c r="B266">
        <v>20001</v>
      </c>
      <c r="C266">
        <v>20026</v>
      </c>
      <c r="D266">
        <f t="shared" si="26"/>
        <v>25</v>
      </c>
      <c r="H266">
        <v>20273</v>
      </c>
      <c r="I266">
        <v>22125</v>
      </c>
      <c r="J266">
        <f t="shared" si="27"/>
        <v>1852</v>
      </c>
    </row>
    <row r="267" spans="2:10">
      <c r="B267">
        <v>20001</v>
      </c>
      <c r="C267">
        <v>23936</v>
      </c>
      <c r="D267">
        <f t="shared" si="26"/>
        <v>3935</v>
      </c>
      <c r="H267">
        <v>20138</v>
      </c>
      <c r="I267">
        <v>24519</v>
      </c>
      <c r="J267">
        <f t="shared" si="27"/>
        <v>4381</v>
      </c>
    </row>
    <row r="268" spans="2:10">
      <c r="B268">
        <v>20001</v>
      </c>
      <c r="C268">
        <v>26312</v>
      </c>
      <c r="D268">
        <f t="shared" si="26"/>
        <v>6311</v>
      </c>
      <c r="H268">
        <v>20257</v>
      </c>
      <c r="I268">
        <v>20785</v>
      </c>
      <c r="J268">
        <f t="shared" si="27"/>
        <v>528</v>
      </c>
    </row>
    <row r="269" spans="2:10">
      <c r="B269">
        <v>20001</v>
      </c>
      <c r="C269">
        <v>22486</v>
      </c>
      <c r="D269">
        <f t="shared" si="26"/>
        <v>2485</v>
      </c>
      <c r="H269">
        <v>20224</v>
      </c>
      <c r="I269">
        <v>23275</v>
      </c>
      <c r="J269">
        <f t="shared" si="27"/>
        <v>3051</v>
      </c>
    </row>
    <row r="270" spans="2:10">
      <c r="B270">
        <v>20000</v>
      </c>
      <c r="C270">
        <v>20293</v>
      </c>
      <c r="D270">
        <f t="shared" si="26"/>
        <v>293</v>
      </c>
      <c r="H270">
        <v>20292</v>
      </c>
      <c r="I270">
        <v>25551</v>
      </c>
      <c r="J270">
        <f t="shared" si="27"/>
        <v>5259</v>
      </c>
    </row>
    <row r="271" spans="2:10">
      <c r="B271">
        <v>20001</v>
      </c>
      <c r="C271">
        <v>43761</v>
      </c>
      <c r="D271">
        <f t="shared" si="26"/>
        <v>23760</v>
      </c>
      <c r="H271">
        <v>20223</v>
      </c>
      <c r="I271">
        <v>25743</v>
      </c>
      <c r="J271">
        <f t="shared" si="27"/>
        <v>5520</v>
      </c>
    </row>
    <row r="272" spans="2:10">
      <c r="B272">
        <v>20020</v>
      </c>
      <c r="C272">
        <v>23047</v>
      </c>
      <c r="D272">
        <f t="shared" si="26"/>
        <v>3027</v>
      </c>
      <c r="H272">
        <v>20246</v>
      </c>
      <c r="I272">
        <v>22351</v>
      </c>
      <c r="J272">
        <f t="shared" si="27"/>
        <v>2105</v>
      </c>
    </row>
    <row r="273" spans="2:13">
      <c r="B273">
        <v>20001</v>
      </c>
      <c r="C273">
        <v>21266</v>
      </c>
      <c r="D273">
        <f t="shared" si="26"/>
        <v>1265</v>
      </c>
      <c r="H273">
        <v>20232</v>
      </c>
      <c r="I273">
        <v>25770</v>
      </c>
      <c r="J273">
        <f t="shared" si="27"/>
        <v>5538</v>
      </c>
    </row>
    <row r="274" spans="2:13">
      <c r="B274">
        <v>20008</v>
      </c>
      <c r="C274">
        <v>21130</v>
      </c>
      <c r="D274">
        <f t="shared" si="26"/>
        <v>1122</v>
      </c>
      <c r="H274">
        <v>20114</v>
      </c>
      <c r="I274">
        <v>20955</v>
      </c>
      <c r="J274">
        <f t="shared" si="27"/>
        <v>841</v>
      </c>
    </row>
    <row r="275" spans="2:13">
      <c r="B275">
        <v>20000</v>
      </c>
      <c r="C275">
        <v>20027</v>
      </c>
      <c r="D275">
        <f t="shared" si="26"/>
        <v>27</v>
      </c>
      <c r="H275">
        <v>20125</v>
      </c>
      <c r="I275">
        <v>20652</v>
      </c>
      <c r="J275">
        <f t="shared" si="27"/>
        <v>527</v>
      </c>
    </row>
    <row r="276" spans="2:13">
      <c r="B276">
        <v>20001</v>
      </c>
      <c r="C276">
        <v>21305</v>
      </c>
      <c r="D276">
        <f t="shared" si="26"/>
        <v>1304</v>
      </c>
      <c r="H276">
        <v>20217</v>
      </c>
      <c r="I276">
        <v>25088</v>
      </c>
      <c r="J276">
        <f t="shared" si="27"/>
        <v>4871</v>
      </c>
    </row>
    <row r="277" spans="2:13" s="2" customFormat="1">
      <c r="B277" s="2" t="s">
        <v>0</v>
      </c>
      <c r="C277" s="2">
        <v>0.01</v>
      </c>
      <c r="D277" s="2">
        <f>AVERAGE(D257:D276)</f>
        <v>3979.5</v>
      </c>
      <c r="E277" s="2">
        <f>STDEV(D257:D276)</f>
        <v>5944.6841755780788</v>
      </c>
      <c r="F277" s="2">
        <f>COUNT(D257:D276)</f>
        <v>20</v>
      </c>
      <c r="G277" s="2">
        <f>CONFIDENCE(0.05,E277,F277)</f>
        <v>2605.3248382515485</v>
      </c>
      <c r="H277" s="2" t="s">
        <v>0</v>
      </c>
      <c r="I277" s="2">
        <v>0.01</v>
      </c>
      <c r="J277" s="2">
        <f>AVERAGE(J257:J276)</f>
        <v>3335.05</v>
      </c>
      <c r="K277" s="2">
        <f>STDEV(J257:J276)</f>
        <v>2437.3335619289501</v>
      </c>
      <c r="L277" s="2">
        <f>COUNT(J257:J276)</f>
        <v>20</v>
      </c>
      <c r="M277" s="2">
        <f>CONFIDENCE(0.05,K277,L277)</f>
        <v>1068.1889029672659</v>
      </c>
    </row>
    <row r="283" spans="2:13">
      <c r="B283">
        <v>20001</v>
      </c>
      <c r="C283">
        <v>64199</v>
      </c>
      <c r="D283">
        <f>C283-B283</f>
        <v>44198</v>
      </c>
    </row>
    <row r="284" spans="2:13">
      <c r="B284">
        <v>20001</v>
      </c>
      <c r="C284">
        <v>144832</v>
      </c>
      <c r="D284">
        <f t="shared" ref="D284:D347" si="28">C284-B284</f>
        <v>124831</v>
      </c>
    </row>
    <row r="285" spans="2:13">
      <c r="B285">
        <v>20000</v>
      </c>
      <c r="C285">
        <v>94333</v>
      </c>
      <c r="D285">
        <f t="shared" si="28"/>
        <v>74333</v>
      </c>
    </row>
    <row r="286" spans="2:13">
      <c r="B286">
        <v>20001</v>
      </c>
      <c r="C286">
        <v>54298</v>
      </c>
      <c r="D286">
        <f t="shared" si="28"/>
        <v>34297</v>
      </c>
    </row>
    <row r="287" spans="2:13">
      <c r="B287">
        <v>20001</v>
      </c>
      <c r="C287">
        <v>73085</v>
      </c>
      <c r="D287">
        <f t="shared" si="28"/>
        <v>53084</v>
      </c>
    </row>
    <row r="288" spans="2:13">
      <c r="B288">
        <v>20000</v>
      </c>
      <c r="C288">
        <v>51192</v>
      </c>
      <c r="D288">
        <f t="shared" si="28"/>
        <v>31192</v>
      </c>
    </row>
    <row r="289" spans="2:4">
      <c r="B289">
        <v>20000</v>
      </c>
      <c r="C289">
        <v>69789</v>
      </c>
      <c r="D289">
        <f t="shared" si="28"/>
        <v>49789</v>
      </c>
    </row>
    <row r="290" spans="2:4">
      <c r="B290">
        <v>20002</v>
      </c>
      <c r="C290">
        <v>75468</v>
      </c>
      <c r="D290">
        <f t="shared" si="28"/>
        <v>55466</v>
      </c>
    </row>
    <row r="291" spans="2:4">
      <c r="B291">
        <v>20001</v>
      </c>
      <c r="C291">
        <v>36903</v>
      </c>
      <c r="D291">
        <f t="shared" si="28"/>
        <v>16902</v>
      </c>
    </row>
    <row r="292" spans="2:4">
      <c r="B292">
        <v>20001</v>
      </c>
      <c r="C292">
        <v>50992</v>
      </c>
      <c r="D292">
        <f t="shared" si="28"/>
        <v>30991</v>
      </c>
    </row>
    <row r="293" spans="2:4">
      <c r="B293">
        <v>20001</v>
      </c>
      <c r="C293">
        <v>100239</v>
      </c>
      <c r="D293">
        <f t="shared" si="28"/>
        <v>80238</v>
      </c>
    </row>
    <row r="294" spans="2:4">
      <c r="B294">
        <v>20000</v>
      </c>
    </row>
    <row r="295" spans="2:4">
      <c r="B295">
        <v>20002</v>
      </c>
      <c r="C295">
        <v>23506</v>
      </c>
      <c r="D295">
        <f t="shared" si="28"/>
        <v>3504</v>
      </c>
    </row>
    <row r="296" spans="2:4">
      <c r="B296">
        <v>20001</v>
      </c>
      <c r="C296">
        <v>50559</v>
      </c>
      <c r="D296">
        <f t="shared" si="28"/>
        <v>30558</v>
      </c>
    </row>
    <row r="297" spans="2:4">
      <c r="B297">
        <v>20001</v>
      </c>
      <c r="C297">
        <v>174524</v>
      </c>
      <c r="D297">
        <f t="shared" si="28"/>
        <v>154523</v>
      </c>
    </row>
    <row r="298" spans="2:4">
      <c r="B298">
        <v>20001</v>
      </c>
      <c r="C298">
        <v>22547</v>
      </c>
      <c r="D298">
        <f t="shared" si="28"/>
        <v>2546</v>
      </c>
    </row>
    <row r="299" spans="2:4">
      <c r="B299">
        <v>20001</v>
      </c>
      <c r="C299">
        <v>28672</v>
      </c>
      <c r="D299">
        <f t="shared" si="28"/>
        <v>8671</v>
      </c>
    </row>
    <row r="300" spans="2:4">
      <c r="B300">
        <v>20001</v>
      </c>
      <c r="C300">
        <v>20484</v>
      </c>
      <c r="D300">
        <f t="shared" si="28"/>
        <v>483</v>
      </c>
    </row>
    <row r="301" spans="2:4">
      <c r="B301">
        <v>20001</v>
      </c>
      <c r="C301">
        <v>26105</v>
      </c>
      <c r="D301">
        <f t="shared" si="28"/>
        <v>6104</v>
      </c>
    </row>
    <row r="302" spans="2:4">
      <c r="B302">
        <v>20002</v>
      </c>
      <c r="C302">
        <v>149944</v>
      </c>
      <c r="D302">
        <f t="shared" si="28"/>
        <v>129942</v>
      </c>
    </row>
    <row r="303" spans="2:4">
      <c r="B303">
        <v>20001</v>
      </c>
      <c r="C303">
        <v>145819</v>
      </c>
      <c r="D303">
        <f t="shared" si="28"/>
        <v>125818</v>
      </c>
    </row>
    <row r="304" spans="2:4">
      <c r="B304">
        <v>20001</v>
      </c>
      <c r="C304">
        <v>176130</v>
      </c>
      <c r="D304">
        <f t="shared" si="28"/>
        <v>156129</v>
      </c>
    </row>
    <row r="305" spans="2:7">
      <c r="B305">
        <v>20001</v>
      </c>
    </row>
    <row r="306" spans="2:7">
      <c r="B306">
        <v>20001</v>
      </c>
      <c r="C306">
        <v>142415</v>
      </c>
      <c r="D306">
        <f t="shared" si="28"/>
        <v>122414</v>
      </c>
    </row>
    <row r="307" spans="2:7">
      <c r="B307">
        <v>20001</v>
      </c>
      <c r="C307">
        <v>52013</v>
      </c>
      <c r="D307">
        <f t="shared" si="28"/>
        <v>32012</v>
      </c>
    </row>
    <row r="308" spans="2:7">
      <c r="B308">
        <v>20001</v>
      </c>
      <c r="C308">
        <v>84681</v>
      </c>
      <c r="D308">
        <f t="shared" si="28"/>
        <v>64680</v>
      </c>
    </row>
    <row r="309" spans="2:7">
      <c r="B309">
        <v>20001</v>
      </c>
      <c r="C309">
        <v>26599</v>
      </c>
      <c r="D309">
        <f t="shared" si="28"/>
        <v>6598</v>
      </c>
    </row>
    <row r="310" spans="2:7">
      <c r="B310">
        <v>20001</v>
      </c>
      <c r="C310">
        <v>151344</v>
      </c>
      <c r="D310">
        <f t="shared" si="28"/>
        <v>131343</v>
      </c>
    </row>
    <row r="311" spans="2:7">
      <c r="B311">
        <v>20001</v>
      </c>
      <c r="C311">
        <v>104889</v>
      </c>
      <c r="D311">
        <f t="shared" si="28"/>
        <v>84888</v>
      </c>
    </row>
    <row r="312" spans="2:7">
      <c r="B312">
        <v>20001</v>
      </c>
      <c r="C312">
        <v>20028</v>
      </c>
      <c r="D312">
        <f t="shared" si="28"/>
        <v>27</v>
      </c>
    </row>
    <row r="313" spans="2:7">
      <c r="B313">
        <v>20001</v>
      </c>
      <c r="C313">
        <v>24796</v>
      </c>
      <c r="D313">
        <f t="shared" si="28"/>
        <v>4795</v>
      </c>
    </row>
    <row r="314" spans="2:7">
      <c r="B314">
        <v>20001</v>
      </c>
      <c r="C314">
        <v>64179</v>
      </c>
      <c r="D314">
        <f t="shared" si="28"/>
        <v>44178</v>
      </c>
    </row>
    <row r="315" spans="2:7">
      <c r="B315">
        <v>20001</v>
      </c>
      <c r="C315">
        <v>20028</v>
      </c>
      <c r="D315">
        <f t="shared" si="28"/>
        <v>27</v>
      </c>
    </row>
    <row r="316" spans="2:7" s="2" customFormat="1">
      <c r="B316" s="2" t="s">
        <v>0</v>
      </c>
      <c r="C316" s="2">
        <v>0.1</v>
      </c>
      <c r="D316" s="2">
        <f>AVERAGE(D283:D315)</f>
        <v>54985.838709677417</v>
      </c>
      <c r="E316" s="2">
        <f>STDEV(D283:D315)</f>
        <v>50413.065758853147</v>
      </c>
      <c r="F316" s="2">
        <f>COUNT(D283:D315)</f>
        <v>31</v>
      </c>
      <c r="G316" s="2">
        <f>CONFIDENCE(0.05,E316,F316)</f>
        <v>17746.403547038553</v>
      </c>
    </row>
    <row r="317" spans="2:7">
      <c r="B317">
        <v>20001</v>
      </c>
      <c r="C317">
        <v>23416</v>
      </c>
      <c r="D317">
        <f t="shared" si="28"/>
        <v>3415</v>
      </c>
    </row>
    <row r="318" spans="2:7">
      <c r="B318">
        <v>20001</v>
      </c>
      <c r="C318">
        <v>93478</v>
      </c>
      <c r="D318">
        <f t="shared" si="28"/>
        <v>73477</v>
      </c>
    </row>
    <row r="319" spans="2:7">
      <c r="B319">
        <v>20001</v>
      </c>
      <c r="C319">
        <v>55888</v>
      </c>
      <c r="D319">
        <f t="shared" si="28"/>
        <v>35887</v>
      </c>
    </row>
    <row r="320" spans="2:7">
      <c r="B320">
        <v>20001</v>
      </c>
      <c r="C320">
        <v>26614</v>
      </c>
      <c r="D320">
        <f t="shared" si="28"/>
        <v>6613</v>
      </c>
    </row>
    <row r="321" spans="2:4">
      <c r="B321">
        <v>20001</v>
      </c>
      <c r="C321">
        <v>20026</v>
      </c>
      <c r="D321">
        <f t="shared" si="28"/>
        <v>25</v>
      </c>
    </row>
    <row r="322" spans="2:4">
      <c r="B322">
        <v>20001</v>
      </c>
      <c r="C322">
        <v>28762</v>
      </c>
      <c r="D322">
        <f t="shared" si="28"/>
        <v>8761</v>
      </c>
    </row>
    <row r="323" spans="2:4">
      <c r="B323">
        <v>20000</v>
      </c>
      <c r="C323">
        <v>64360</v>
      </c>
      <c r="D323">
        <f t="shared" si="28"/>
        <v>44360</v>
      </c>
    </row>
    <row r="324" spans="2:4">
      <c r="B324">
        <v>20001</v>
      </c>
      <c r="C324">
        <v>25777</v>
      </c>
      <c r="D324">
        <f t="shared" si="28"/>
        <v>5776</v>
      </c>
    </row>
    <row r="325" spans="2:4">
      <c r="B325">
        <v>20001</v>
      </c>
      <c r="C325">
        <v>74964</v>
      </c>
      <c r="D325">
        <f t="shared" si="28"/>
        <v>54963</v>
      </c>
    </row>
    <row r="326" spans="2:4">
      <c r="B326">
        <v>20001</v>
      </c>
    </row>
    <row r="327" spans="2:4">
      <c r="B327">
        <v>20002</v>
      </c>
      <c r="C327">
        <v>32059</v>
      </c>
      <c r="D327">
        <f t="shared" si="28"/>
        <v>12057</v>
      </c>
    </row>
    <row r="328" spans="2:4">
      <c r="B328">
        <v>20001</v>
      </c>
      <c r="C328">
        <v>55805</v>
      </c>
      <c r="D328">
        <f t="shared" si="28"/>
        <v>35804</v>
      </c>
    </row>
    <row r="329" spans="2:4">
      <c r="B329">
        <v>20001</v>
      </c>
      <c r="C329">
        <v>168024</v>
      </c>
      <c r="D329">
        <f t="shared" si="28"/>
        <v>148023</v>
      </c>
    </row>
    <row r="330" spans="2:4">
      <c r="B330">
        <v>20001</v>
      </c>
      <c r="C330">
        <v>54222</v>
      </c>
      <c r="D330">
        <f t="shared" si="28"/>
        <v>34221</v>
      </c>
    </row>
    <row r="331" spans="2:4">
      <c r="B331">
        <v>20001</v>
      </c>
      <c r="C331">
        <v>33666</v>
      </c>
      <c r="D331">
        <f t="shared" si="28"/>
        <v>13665</v>
      </c>
    </row>
    <row r="332" spans="2:4">
      <c r="B332">
        <v>20001</v>
      </c>
      <c r="C332">
        <v>146574</v>
      </c>
      <c r="D332">
        <f t="shared" si="28"/>
        <v>126573</v>
      </c>
    </row>
    <row r="333" spans="2:4">
      <c r="B333">
        <v>20002</v>
      </c>
      <c r="C333">
        <v>56829</v>
      </c>
      <c r="D333">
        <f t="shared" si="28"/>
        <v>36827</v>
      </c>
    </row>
    <row r="334" spans="2:4">
      <c r="B334">
        <v>20001</v>
      </c>
      <c r="C334">
        <v>37463</v>
      </c>
      <c r="D334">
        <f t="shared" si="28"/>
        <v>17462</v>
      </c>
    </row>
    <row r="335" spans="2:4">
      <c r="B335">
        <v>20001</v>
      </c>
    </row>
    <row r="336" spans="2:4">
      <c r="B336">
        <v>20022</v>
      </c>
      <c r="C336">
        <v>117573</v>
      </c>
      <c r="D336">
        <f t="shared" si="28"/>
        <v>97551</v>
      </c>
    </row>
    <row r="337" spans="2:7">
      <c r="B337">
        <v>20001</v>
      </c>
      <c r="C337">
        <v>82866</v>
      </c>
      <c r="D337">
        <f t="shared" si="28"/>
        <v>62865</v>
      </c>
    </row>
    <row r="338" spans="2:7">
      <c r="B338">
        <v>20001</v>
      </c>
      <c r="C338">
        <v>20028</v>
      </c>
      <c r="D338">
        <f t="shared" si="28"/>
        <v>27</v>
      </c>
    </row>
    <row r="339" spans="2:7">
      <c r="B339">
        <v>20001</v>
      </c>
      <c r="C339">
        <v>35178</v>
      </c>
      <c r="D339">
        <f t="shared" si="28"/>
        <v>15177</v>
      </c>
    </row>
    <row r="340" spans="2:7">
      <c r="B340">
        <v>20001</v>
      </c>
      <c r="C340">
        <v>77605</v>
      </c>
      <c r="D340">
        <f t="shared" si="28"/>
        <v>57604</v>
      </c>
    </row>
    <row r="341" spans="2:7">
      <c r="B341">
        <v>20002</v>
      </c>
    </row>
    <row r="342" spans="2:7">
      <c r="B342">
        <v>20001</v>
      </c>
      <c r="C342">
        <v>100175</v>
      </c>
      <c r="D342">
        <f t="shared" si="28"/>
        <v>80174</v>
      </c>
    </row>
    <row r="343" spans="2:7">
      <c r="B343">
        <v>20001</v>
      </c>
      <c r="C343">
        <v>63102</v>
      </c>
      <c r="D343">
        <f t="shared" si="28"/>
        <v>43101</v>
      </c>
    </row>
    <row r="344" spans="2:7">
      <c r="B344">
        <v>20008</v>
      </c>
      <c r="C344">
        <v>20036</v>
      </c>
      <c r="D344">
        <f t="shared" si="28"/>
        <v>28</v>
      </c>
    </row>
    <row r="345" spans="2:7">
      <c r="B345">
        <v>20002</v>
      </c>
      <c r="C345">
        <v>115177</v>
      </c>
      <c r="D345">
        <f t="shared" si="28"/>
        <v>95175</v>
      </c>
    </row>
    <row r="346" spans="2:7">
      <c r="B346">
        <v>20000</v>
      </c>
    </row>
    <row r="347" spans="2:7">
      <c r="B347">
        <v>20001</v>
      </c>
      <c r="C347">
        <v>27323</v>
      </c>
      <c r="D347">
        <f t="shared" si="28"/>
        <v>7322</v>
      </c>
    </row>
    <row r="348" spans="2:7">
      <c r="B348">
        <v>20001</v>
      </c>
      <c r="C348">
        <v>28311</v>
      </c>
      <c r="D348">
        <f t="shared" ref="D348:D411" si="29">C348-B348</f>
        <v>8310</v>
      </c>
    </row>
    <row r="349" spans="2:7">
      <c r="B349">
        <v>20001</v>
      </c>
      <c r="C349">
        <v>26776</v>
      </c>
      <c r="D349">
        <f t="shared" si="29"/>
        <v>6775</v>
      </c>
    </row>
    <row r="350" spans="2:7" s="2" customFormat="1">
      <c r="B350" s="2" t="s">
        <v>0</v>
      </c>
      <c r="C350" s="2">
        <v>0.09</v>
      </c>
      <c r="D350" s="2">
        <f>AVERAGE(D317:D349)</f>
        <v>39035.103448275862</v>
      </c>
      <c r="E350" s="2">
        <f>STDEV(D317:D349)</f>
        <v>39892.504400079277</v>
      </c>
      <c r="F350" s="2">
        <f>COUNT(D317:D349)</f>
        <v>29</v>
      </c>
      <c r="G350" s="2">
        <f>CONFIDENCE(0.05,E350,F350)</f>
        <v>14519.123309591985</v>
      </c>
    </row>
    <row r="351" spans="2:7">
      <c r="B351">
        <v>20013</v>
      </c>
      <c r="C351">
        <v>92888</v>
      </c>
      <c r="D351">
        <f t="shared" si="29"/>
        <v>72875</v>
      </c>
    </row>
    <row r="352" spans="2:7">
      <c r="B352">
        <v>20002</v>
      </c>
      <c r="C352">
        <v>40636</v>
      </c>
      <c r="D352">
        <f t="shared" si="29"/>
        <v>20634</v>
      </c>
    </row>
    <row r="353" spans="2:4">
      <c r="B353">
        <v>20016</v>
      </c>
      <c r="C353">
        <v>36765</v>
      </c>
      <c r="D353">
        <f t="shared" si="29"/>
        <v>16749</v>
      </c>
    </row>
    <row r="354" spans="2:4">
      <c r="B354">
        <v>20001</v>
      </c>
      <c r="C354">
        <v>73179</v>
      </c>
      <c r="D354">
        <f t="shared" si="29"/>
        <v>53178</v>
      </c>
    </row>
    <row r="355" spans="2:4">
      <c r="B355">
        <v>20000</v>
      </c>
      <c r="C355">
        <v>40674</v>
      </c>
      <c r="D355">
        <f t="shared" si="29"/>
        <v>20674</v>
      </c>
    </row>
    <row r="356" spans="2:4">
      <c r="B356">
        <v>20001</v>
      </c>
      <c r="C356">
        <v>35254</v>
      </c>
      <c r="D356">
        <f t="shared" si="29"/>
        <v>15253</v>
      </c>
    </row>
    <row r="357" spans="2:4">
      <c r="B357">
        <v>20000</v>
      </c>
      <c r="C357">
        <v>45820</v>
      </c>
      <c r="D357">
        <f t="shared" si="29"/>
        <v>25820</v>
      </c>
    </row>
    <row r="358" spans="2:4">
      <c r="B358">
        <v>20007</v>
      </c>
      <c r="C358">
        <v>21539</v>
      </c>
      <c r="D358">
        <f t="shared" si="29"/>
        <v>1532</v>
      </c>
    </row>
    <row r="359" spans="2:4">
      <c r="B359">
        <v>20005</v>
      </c>
      <c r="C359">
        <v>101308</v>
      </c>
      <c r="D359">
        <f t="shared" si="29"/>
        <v>81303</v>
      </c>
    </row>
    <row r="360" spans="2:4">
      <c r="B360">
        <v>20015</v>
      </c>
      <c r="C360">
        <v>41799</v>
      </c>
      <c r="D360">
        <f t="shared" si="29"/>
        <v>21784</v>
      </c>
    </row>
    <row r="361" spans="2:4">
      <c r="B361">
        <v>20005</v>
      </c>
      <c r="C361">
        <v>92037</v>
      </c>
      <c r="D361">
        <f t="shared" si="29"/>
        <v>72032</v>
      </c>
    </row>
    <row r="362" spans="2:4">
      <c r="B362">
        <v>20002</v>
      </c>
      <c r="C362">
        <v>48302</v>
      </c>
      <c r="D362">
        <f t="shared" si="29"/>
        <v>28300</v>
      </c>
    </row>
    <row r="363" spans="2:4">
      <c r="B363">
        <v>20069</v>
      </c>
      <c r="C363">
        <v>74891</v>
      </c>
      <c r="D363">
        <f t="shared" si="29"/>
        <v>54822</v>
      </c>
    </row>
    <row r="364" spans="2:4">
      <c r="B364">
        <v>20039</v>
      </c>
      <c r="C364">
        <v>52739</v>
      </c>
      <c r="D364">
        <f t="shared" si="29"/>
        <v>32700</v>
      </c>
    </row>
    <row r="365" spans="2:4">
      <c r="B365">
        <v>20005</v>
      </c>
      <c r="C365">
        <v>53705</v>
      </c>
      <c r="D365">
        <f t="shared" si="29"/>
        <v>33700</v>
      </c>
    </row>
    <row r="366" spans="2:4">
      <c r="B366">
        <v>20002</v>
      </c>
      <c r="C366">
        <v>54166</v>
      </c>
      <c r="D366">
        <f t="shared" si="29"/>
        <v>34164</v>
      </c>
    </row>
    <row r="367" spans="2:4">
      <c r="B367">
        <v>20011</v>
      </c>
      <c r="C367">
        <v>49325</v>
      </c>
      <c r="D367">
        <f t="shared" si="29"/>
        <v>29314</v>
      </c>
    </row>
    <row r="368" spans="2:4">
      <c r="B368">
        <v>20001</v>
      </c>
      <c r="C368">
        <v>37866</v>
      </c>
      <c r="D368">
        <f t="shared" si="29"/>
        <v>17865</v>
      </c>
    </row>
    <row r="369" spans="2:7">
      <c r="B369">
        <v>20001</v>
      </c>
      <c r="C369">
        <v>23202</v>
      </c>
      <c r="D369">
        <f t="shared" si="29"/>
        <v>3201</v>
      </c>
    </row>
    <row r="370" spans="2:7">
      <c r="B370">
        <v>20001</v>
      </c>
      <c r="C370">
        <v>56538</v>
      </c>
      <c r="D370">
        <f t="shared" si="29"/>
        <v>36537</v>
      </c>
    </row>
    <row r="371" spans="2:7">
      <c r="B371">
        <v>20001</v>
      </c>
      <c r="C371">
        <v>25902</v>
      </c>
      <c r="D371">
        <f t="shared" si="29"/>
        <v>5901</v>
      </c>
    </row>
    <row r="372" spans="2:7">
      <c r="B372">
        <v>20002</v>
      </c>
      <c r="C372">
        <v>54170</v>
      </c>
      <c r="D372">
        <f t="shared" si="29"/>
        <v>34168</v>
      </c>
    </row>
    <row r="373" spans="2:7">
      <c r="B373">
        <v>20008</v>
      </c>
      <c r="C373">
        <v>20038</v>
      </c>
      <c r="D373">
        <f t="shared" si="29"/>
        <v>30</v>
      </c>
    </row>
    <row r="374" spans="2:7">
      <c r="B374">
        <v>20000</v>
      </c>
      <c r="C374">
        <v>74315</v>
      </c>
      <c r="D374">
        <f t="shared" si="29"/>
        <v>54315</v>
      </c>
    </row>
    <row r="375" spans="2:7">
      <c r="B375">
        <v>20001</v>
      </c>
      <c r="C375">
        <v>20028</v>
      </c>
      <c r="D375">
        <f t="shared" si="29"/>
        <v>27</v>
      </c>
    </row>
    <row r="376" spans="2:7">
      <c r="B376">
        <v>20000</v>
      </c>
      <c r="C376">
        <v>25513</v>
      </c>
      <c r="D376">
        <f t="shared" si="29"/>
        <v>5513</v>
      </c>
    </row>
    <row r="377" spans="2:7">
      <c r="B377">
        <v>20000</v>
      </c>
      <c r="C377">
        <v>128392</v>
      </c>
      <c r="D377">
        <f t="shared" si="29"/>
        <v>108392</v>
      </c>
    </row>
    <row r="378" spans="2:7">
      <c r="B378">
        <v>20002</v>
      </c>
      <c r="C378">
        <v>46714</v>
      </c>
      <c r="D378">
        <f t="shared" si="29"/>
        <v>26712</v>
      </c>
    </row>
    <row r="379" spans="2:7">
      <c r="B379">
        <v>20001</v>
      </c>
      <c r="C379">
        <v>51643</v>
      </c>
      <c r="D379">
        <f t="shared" si="29"/>
        <v>31642</v>
      </c>
    </row>
    <row r="380" spans="2:7">
      <c r="B380">
        <v>20001</v>
      </c>
      <c r="C380">
        <v>106894</v>
      </c>
      <c r="D380">
        <f t="shared" si="29"/>
        <v>86893</v>
      </c>
    </row>
    <row r="381" spans="2:7">
      <c r="B381">
        <v>20001</v>
      </c>
      <c r="C381">
        <v>28888</v>
      </c>
      <c r="D381">
        <f t="shared" si="29"/>
        <v>8887</v>
      </c>
    </row>
    <row r="382" spans="2:7">
      <c r="B382">
        <v>20003</v>
      </c>
      <c r="C382">
        <v>90559</v>
      </c>
      <c r="D382">
        <f t="shared" si="29"/>
        <v>70556</v>
      </c>
    </row>
    <row r="383" spans="2:7">
      <c r="B383">
        <v>20001</v>
      </c>
      <c r="C383">
        <v>41471</v>
      </c>
      <c r="D383">
        <f t="shared" si="29"/>
        <v>21470</v>
      </c>
    </row>
    <row r="384" spans="2:7" s="2" customFormat="1">
      <c r="B384" s="2" t="s">
        <v>0</v>
      </c>
      <c r="C384" s="2">
        <v>0.08</v>
      </c>
      <c r="D384" s="2">
        <f>AVERAGE(D351:D383)</f>
        <v>34149.78787878788</v>
      </c>
      <c r="E384" s="2">
        <f>STDEV(D351:D383)</f>
        <v>27601.8117088326</v>
      </c>
      <c r="F384" s="2">
        <f>COUNT(D351:D383)</f>
        <v>33</v>
      </c>
      <c r="G384" s="2">
        <f>CONFIDENCE(0.05,E384,F384)</f>
        <v>9417.3499683166392</v>
      </c>
    </row>
    <row r="385" spans="2:4">
      <c r="B385">
        <v>20001</v>
      </c>
      <c r="C385">
        <v>64801</v>
      </c>
      <c r="D385">
        <f t="shared" si="29"/>
        <v>44800</v>
      </c>
    </row>
    <row r="386" spans="2:4">
      <c r="B386">
        <v>20002</v>
      </c>
      <c r="C386">
        <v>23056</v>
      </c>
      <c r="D386">
        <f t="shared" si="29"/>
        <v>3054</v>
      </c>
    </row>
    <row r="387" spans="2:4">
      <c r="B387">
        <v>20006</v>
      </c>
      <c r="C387">
        <v>57945</v>
      </c>
      <c r="D387">
        <f t="shared" si="29"/>
        <v>37939</v>
      </c>
    </row>
    <row r="388" spans="2:4">
      <c r="B388">
        <v>20001</v>
      </c>
      <c r="C388">
        <v>20025</v>
      </c>
      <c r="D388">
        <f t="shared" si="29"/>
        <v>24</v>
      </c>
    </row>
    <row r="389" spans="2:4">
      <c r="B389">
        <v>20001</v>
      </c>
      <c r="C389">
        <v>66253</v>
      </c>
      <c r="D389">
        <f t="shared" si="29"/>
        <v>46252</v>
      </c>
    </row>
    <row r="390" spans="2:4">
      <c r="B390">
        <v>20002</v>
      </c>
      <c r="C390">
        <v>122723</v>
      </c>
      <c r="D390">
        <f t="shared" si="29"/>
        <v>102721</v>
      </c>
    </row>
    <row r="391" spans="2:4">
      <c r="B391">
        <v>20011</v>
      </c>
      <c r="C391">
        <v>52848</v>
      </c>
      <c r="D391">
        <f t="shared" si="29"/>
        <v>32837</v>
      </c>
    </row>
    <row r="392" spans="2:4">
      <c r="B392">
        <v>20000</v>
      </c>
      <c r="C392">
        <v>52004</v>
      </c>
      <c r="D392">
        <f t="shared" si="29"/>
        <v>32004</v>
      </c>
    </row>
    <row r="393" spans="2:4">
      <c r="B393">
        <v>20001</v>
      </c>
      <c r="C393">
        <v>20994</v>
      </c>
      <c r="D393">
        <f t="shared" si="29"/>
        <v>993</v>
      </c>
    </row>
    <row r="394" spans="2:4">
      <c r="B394">
        <v>20001</v>
      </c>
      <c r="C394">
        <v>35119</v>
      </c>
      <c r="D394">
        <f t="shared" si="29"/>
        <v>15118</v>
      </c>
    </row>
    <row r="395" spans="2:4">
      <c r="B395">
        <v>20001</v>
      </c>
      <c r="C395">
        <v>28949</v>
      </c>
      <c r="D395">
        <f t="shared" si="29"/>
        <v>8948</v>
      </c>
    </row>
    <row r="396" spans="2:4">
      <c r="B396">
        <v>20001</v>
      </c>
      <c r="C396">
        <v>23590</v>
      </c>
      <c r="D396">
        <f t="shared" si="29"/>
        <v>3589</v>
      </c>
    </row>
    <row r="397" spans="2:4">
      <c r="B397">
        <v>20001</v>
      </c>
      <c r="C397">
        <v>43768</v>
      </c>
      <c r="D397">
        <f t="shared" si="29"/>
        <v>23767</v>
      </c>
    </row>
    <row r="398" spans="2:4">
      <c r="B398">
        <v>20001</v>
      </c>
      <c r="C398">
        <v>22745</v>
      </c>
      <c r="D398">
        <f t="shared" si="29"/>
        <v>2744</v>
      </c>
    </row>
    <row r="399" spans="2:4">
      <c r="B399">
        <v>20000</v>
      </c>
      <c r="C399">
        <v>55392</v>
      </c>
      <c r="D399">
        <f t="shared" si="29"/>
        <v>35392</v>
      </c>
    </row>
    <row r="400" spans="2:4">
      <c r="B400">
        <v>20001</v>
      </c>
      <c r="C400">
        <v>27239</v>
      </c>
      <c r="D400">
        <f t="shared" si="29"/>
        <v>7238</v>
      </c>
    </row>
    <row r="401" spans="2:4">
      <c r="B401">
        <v>20000</v>
      </c>
      <c r="C401">
        <v>63316</v>
      </c>
      <c r="D401">
        <f t="shared" si="29"/>
        <v>43316</v>
      </c>
    </row>
    <row r="402" spans="2:4">
      <c r="B402">
        <v>20001</v>
      </c>
      <c r="C402">
        <v>41743</v>
      </c>
      <c r="D402">
        <f t="shared" si="29"/>
        <v>21742</v>
      </c>
    </row>
    <row r="403" spans="2:4">
      <c r="B403">
        <v>20001</v>
      </c>
      <c r="C403">
        <v>26957</v>
      </c>
      <c r="D403">
        <f t="shared" si="29"/>
        <v>6956</v>
      </c>
    </row>
    <row r="404" spans="2:4">
      <c r="B404">
        <v>20001</v>
      </c>
      <c r="C404">
        <v>38632</v>
      </c>
      <c r="D404">
        <f t="shared" si="29"/>
        <v>18631</v>
      </c>
    </row>
    <row r="405" spans="2:4">
      <c r="B405">
        <v>20000</v>
      </c>
      <c r="C405">
        <v>26508</v>
      </c>
      <c r="D405">
        <f t="shared" si="29"/>
        <v>6508</v>
      </c>
    </row>
    <row r="406" spans="2:4">
      <c r="B406">
        <v>20000</v>
      </c>
      <c r="C406">
        <v>56751</v>
      </c>
      <c r="D406">
        <f t="shared" si="29"/>
        <v>36751</v>
      </c>
    </row>
    <row r="407" spans="2:4">
      <c r="B407">
        <v>20001</v>
      </c>
      <c r="C407">
        <v>92634</v>
      </c>
      <c r="D407">
        <f t="shared" si="29"/>
        <v>72633</v>
      </c>
    </row>
    <row r="408" spans="2:4">
      <c r="B408">
        <v>20002</v>
      </c>
      <c r="C408">
        <v>31762</v>
      </c>
      <c r="D408">
        <f t="shared" si="29"/>
        <v>11760</v>
      </c>
    </row>
    <row r="409" spans="2:4">
      <c r="B409">
        <v>20001</v>
      </c>
      <c r="C409">
        <v>20028</v>
      </c>
      <c r="D409">
        <f t="shared" si="29"/>
        <v>27</v>
      </c>
    </row>
    <row r="410" spans="2:4">
      <c r="B410">
        <v>20019</v>
      </c>
      <c r="C410">
        <v>28323</v>
      </c>
      <c r="D410">
        <f t="shared" si="29"/>
        <v>8304</v>
      </c>
    </row>
    <row r="411" spans="2:4">
      <c r="B411">
        <v>20000</v>
      </c>
      <c r="C411">
        <v>36814</v>
      </c>
      <c r="D411">
        <f t="shared" si="29"/>
        <v>16814</v>
      </c>
    </row>
    <row r="412" spans="2:4">
      <c r="B412">
        <v>20001</v>
      </c>
      <c r="C412">
        <v>39795</v>
      </c>
      <c r="D412">
        <f t="shared" ref="D412:D417" si="30">C412-B412</f>
        <v>19794</v>
      </c>
    </row>
    <row r="413" spans="2:4">
      <c r="B413">
        <v>20000</v>
      </c>
      <c r="C413">
        <v>20027</v>
      </c>
      <c r="D413">
        <f t="shared" si="30"/>
        <v>27</v>
      </c>
    </row>
    <row r="414" spans="2:4">
      <c r="B414">
        <v>20002</v>
      </c>
      <c r="C414">
        <v>35625</v>
      </c>
      <c r="D414">
        <f t="shared" si="30"/>
        <v>15623</v>
      </c>
    </row>
    <row r="415" spans="2:4">
      <c r="B415">
        <v>20001</v>
      </c>
      <c r="C415">
        <v>86725</v>
      </c>
      <c r="D415">
        <f t="shared" si="30"/>
        <v>66724</v>
      </c>
    </row>
    <row r="416" spans="2:4">
      <c r="B416">
        <v>20000</v>
      </c>
      <c r="C416">
        <v>27548</v>
      </c>
      <c r="D416">
        <f t="shared" si="30"/>
        <v>7548</v>
      </c>
    </row>
    <row r="417" spans="2:7">
      <c r="B417">
        <v>20001</v>
      </c>
      <c r="C417">
        <v>41058</v>
      </c>
      <c r="D417">
        <f t="shared" si="30"/>
        <v>21057</v>
      </c>
    </row>
    <row r="418" spans="2:7" s="2" customFormat="1">
      <c r="B418" s="2" t="s">
        <v>0</v>
      </c>
      <c r="C418" s="2">
        <v>7.0000000000000007E-2</v>
      </c>
      <c r="D418" s="2">
        <f>AVERAGE(D385:D417)</f>
        <v>23382.878787878788</v>
      </c>
      <c r="E418" s="2">
        <f>STDEV(D385:D417)</f>
        <v>23649.309474271093</v>
      </c>
      <c r="F418" s="2">
        <f>COUNT(D385:D417)</f>
        <v>33</v>
      </c>
      <c r="G418" s="2">
        <f>CONFIDENCE(0.05,E418,F418)</f>
        <v>8068.8117931392399</v>
      </c>
    </row>
  </sheetData>
  <sheetProtection password="DE53" sheet="1" objects="1" scenarios="1"/>
  <mergeCells count="4">
    <mergeCell ref="B3:D3"/>
    <mergeCell ref="H3:J3"/>
    <mergeCell ref="Q49:U49"/>
    <mergeCell ref="N3:N4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T559"/>
  <sheetViews>
    <sheetView windowProtection="1" workbookViewId="0">
      <selection activeCell="C19" sqref="C19:E19"/>
    </sheetView>
  </sheetViews>
  <sheetFormatPr baseColWidth="10" defaultColWidth="11" defaultRowHeight="15" x14ac:dyDescent="0"/>
  <cols>
    <col min="1" max="1" width="12" bestFit="1" customWidth="1"/>
    <col min="2" max="2" width="11.1640625" customWidth="1"/>
    <col min="3" max="3" width="12.1640625" customWidth="1"/>
    <col min="4" max="4" width="14.6640625" customWidth="1"/>
    <col min="5" max="5" width="17.1640625" bestFit="1" customWidth="1"/>
    <col min="6" max="6" width="23.83203125" bestFit="1" customWidth="1"/>
    <col min="7" max="7" width="9.6640625" bestFit="1" customWidth="1"/>
    <col min="9" max="9" width="11.83203125" bestFit="1" customWidth="1"/>
  </cols>
  <sheetData>
    <row r="3" spans="3:9" ht="17" thickBot="1">
      <c r="C3" s="38" t="s">
        <v>55</v>
      </c>
      <c r="D3" s="39" t="s">
        <v>56</v>
      </c>
      <c r="E3" s="11" t="s">
        <v>1</v>
      </c>
      <c r="F3" s="35" t="s">
        <v>2</v>
      </c>
      <c r="G3" s="35"/>
    </row>
    <row r="4" spans="3:9" ht="18" thickTop="1" thickBot="1">
      <c r="C4" s="38"/>
      <c r="D4" s="39"/>
      <c r="E4" s="11" t="s">
        <v>50</v>
      </c>
      <c r="F4" s="11" t="s">
        <v>57</v>
      </c>
      <c r="G4" s="11" t="s">
        <v>50</v>
      </c>
    </row>
    <row r="5" spans="3:9" ht="16" thickTop="1">
      <c r="C5" s="14">
        <v>1</v>
      </c>
      <c r="D5" s="4">
        <f t="shared" ref="D5:D19" ca="1" si="0">INDIRECT("d"&amp;(ROW(F5)-4)*35-2)</f>
        <v>27.060606060606062</v>
      </c>
      <c r="E5" s="14">
        <f t="shared" ref="E5:E19" ca="1" si="1">$D$21*D5/1000</f>
        <v>0.81181818181818188</v>
      </c>
      <c r="F5" s="4">
        <f t="shared" ref="F5:F19" ca="1" si="2">INDIRECT("B"&amp;(ROW(C5)-4)*35-2)</f>
        <v>8.7301546284125688</v>
      </c>
      <c r="G5" s="14">
        <f t="shared" ref="G5:G19" ca="1" si="3">E5+F5</f>
        <v>9.5419728102307513</v>
      </c>
      <c r="H5" s="14"/>
      <c r="I5" s="14"/>
    </row>
    <row r="6" spans="3:9">
      <c r="C6" s="14">
        <v>0.5</v>
      </c>
      <c r="D6" s="4">
        <f t="shared" ca="1" si="0"/>
        <v>10.787878787878787</v>
      </c>
      <c r="E6" s="14">
        <f t="shared" ca="1" si="1"/>
        <v>0.32363636363636361</v>
      </c>
      <c r="F6" s="4">
        <f t="shared" ca="1" si="2"/>
        <v>5.1222459472477313</v>
      </c>
      <c r="G6" s="14">
        <f t="shared" ca="1" si="3"/>
        <v>5.4458823108840946</v>
      </c>
      <c r="H6" s="14"/>
      <c r="I6" s="14"/>
    </row>
    <row r="7" spans="3:9">
      <c r="C7" s="14">
        <v>0.4</v>
      </c>
      <c r="D7" s="4">
        <f t="shared" ca="1" si="0"/>
        <v>8.0303030303030312</v>
      </c>
      <c r="E7" s="14">
        <f t="shared" ca="1" si="1"/>
        <v>0.24090909090909093</v>
      </c>
      <c r="F7" s="4">
        <f t="shared" ca="1" si="2"/>
        <v>4.6214257775053245</v>
      </c>
      <c r="G7" s="14">
        <f t="shared" ca="1" si="3"/>
        <v>4.8623348684144156</v>
      </c>
      <c r="H7" s="14"/>
      <c r="I7" s="14"/>
    </row>
    <row r="8" spans="3:9">
      <c r="C8" s="14">
        <v>0.3</v>
      </c>
      <c r="D8" s="4">
        <f t="shared" ca="1" si="0"/>
        <v>6.4545454545454541</v>
      </c>
      <c r="E8" s="14">
        <f t="shared" ca="1" si="1"/>
        <v>0.19363636363636363</v>
      </c>
      <c r="F8" s="4">
        <f t="shared" ca="1" si="2"/>
        <v>4.5977517676767681</v>
      </c>
      <c r="G8" s="14">
        <f t="shared" ca="1" si="3"/>
        <v>4.7913881313131315</v>
      </c>
      <c r="H8" s="14"/>
      <c r="I8" s="14"/>
    </row>
    <row r="9" spans="3:9">
      <c r="C9" s="14">
        <v>0.2</v>
      </c>
      <c r="D9" s="4">
        <f t="shared" ca="1" si="0"/>
        <v>3.9696969696969697</v>
      </c>
      <c r="E9" s="14">
        <f t="shared" ca="1" si="1"/>
        <v>0.11909090909090909</v>
      </c>
      <c r="F9" s="4">
        <f t="shared" ca="1" si="2"/>
        <v>3.3094575888757705</v>
      </c>
      <c r="G9" s="14">
        <f t="shared" ca="1" si="3"/>
        <v>3.4285484979666796</v>
      </c>
      <c r="H9" s="14"/>
      <c r="I9" s="14"/>
    </row>
    <row r="10" spans="3:9">
      <c r="C10" s="14">
        <v>0.1</v>
      </c>
      <c r="D10" s="4">
        <f t="shared" ca="1" si="0"/>
        <v>2.1212121212121211</v>
      </c>
      <c r="E10" s="14">
        <f t="shared" ca="1" si="1"/>
        <v>6.363636363636363E-2</v>
      </c>
      <c r="F10" s="4">
        <f t="shared" ca="1" si="2"/>
        <v>2.5649436507936509</v>
      </c>
      <c r="G10" s="14">
        <f t="shared" ca="1" si="3"/>
        <v>2.6285800144300144</v>
      </c>
      <c r="H10" s="14"/>
      <c r="I10" s="14"/>
    </row>
    <row r="11" spans="3:9">
      <c r="C11" s="14">
        <v>0.09</v>
      </c>
      <c r="D11" s="4">
        <f t="shared" ca="1" si="0"/>
        <v>1.393939393939394</v>
      </c>
      <c r="E11" s="14">
        <f t="shared" ca="1" si="1"/>
        <v>4.1818181818181817E-2</v>
      </c>
      <c r="F11" s="4">
        <f t="shared" ca="1" si="2"/>
        <v>1.881079797979798</v>
      </c>
      <c r="G11" s="14">
        <f t="shared" ca="1" si="3"/>
        <v>1.9228979797979797</v>
      </c>
      <c r="H11" s="14"/>
      <c r="I11" s="14"/>
    </row>
    <row r="12" spans="3:9">
      <c r="C12" s="14">
        <v>0.08</v>
      </c>
      <c r="D12" s="4">
        <f t="shared" ca="1" si="0"/>
        <v>1.5454545454545454</v>
      </c>
      <c r="E12" s="14">
        <f t="shared" ca="1" si="1"/>
        <v>4.6363636363636357E-2</v>
      </c>
      <c r="F12" s="4">
        <f t="shared" ca="1" si="2"/>
        <v>1.6055207070707067</v>
      </c>
      <c r="G12" s="14">
        <f t="shared" ca="1" si="3"/>
        <v>1.6518843434343431</v>
      </c>
      <c r="H12" s="14"/>
      <c r="I12" s="14"/>
    </row>
    <row r="13" spans="3:9">
      <c r="C13" s="14">
        <v>7.0000000000000007E-2</v>
      </c>
      <c r="D13" s="4">
        <f t="shared" ca="1" si="0"/>
        <v>1.1515151515151516</v>
      </c>
      <c r="E13" s="14">
        <f t="shared" ca="1" si="1"/>
        <v>3.4545454545454546E-2</v>
      </c>
      <c r="F13" s="4">
        <f t="shared" ca="1" si="2"/>
        <v>1.6312676767676768</v>
      </c>
      <c r="G13" s="14">
        <f t="shared" ca="1" si="3"/>
        <v>1.6658131313131315</v>
      </c>
      <c r="H13" s="14"/>
      <c r="I13" s="14"/>
    </row>
    <row r="14" spans="3:9">
      <c r="C14" s="14">
        <v>0.06</v>
      </c>
      <c r="D14" s="4">
        <f t="shared" ca="1" si="0"/>
        <v>1.1818181818181819</v>
      </c>
      <c r="E14" s="14">
        <f t="shared" ca="1" si="1"/>
        <v>3.5454545454545454E-2</v>
      </c>
      <c r="F14" s="4">
        <f t="shared" ca="1" si="2"/>
        <v>1.4045555555555556</v>
      </c>
      <c r="G14" s="14">
        <f t="shared" ca="1" si="3"/>
        <v>1.440010101010101</v>
      </c>
      <c r="H14" s="14"/>
      <c r="I14" s="14"/>
    </row>
    <row r="15" spans="3:9">
      <c r="C15" s="14">
        <v>0.05</v>
      </c>
      <c r="D15" s="4">
        <f t="shared" ca="1" si="0"/>
        <v>0.72727272727272729</v>
      </c>
      <c r="E15" s="14">
        <f t="shared" ca="1" si="1"/>
        <v>2.181818181818182E-2</v>
      </c>
      <c r="F15" s="4">
        <f t="shared" ca="1" si="2"/>
        <v>1.2453787878787879</v>
      </c>
      <c r="G15" s="14">
        <f t="shared" ca="1" si="3"/>
        <v>1.2671969696969696</v>
      </c>
      <c r="H15" s="14"/>
      <c r="I15" s="14"/>
    </row>
    <row r="16" spans="3:9">
      <c r="C16" s="14">
        <v>0.04</v>
      </c>
      <c r="D16" s="4">
        <f t="shared" ca="1" si="0"/>
        <v>0.75757575757575757</v>
      </c>
      <c r="E16" s="14">
        <f t="shared" ca="1" si="1"/>
        <v>2.2727272727272728E-2</v>
      </c>
      <c r="F16" s="4">
        <f t="shared" ca="1" si="2"/>
        <v>0.96370707070707085</v>
      </c>
      <c r="G16" s="14">
        <f t="shared" ca="1" si="3"/>
        <v>0.98643434343434355</v>
      </c>
      <c r="H16" s="14"/>
      <c r="I16" s="14"/>
    </row>
    <row r="17" spans="2:42">
      <c r="C17" s="14">
        <v>0.03</v>
      </c>
      <c r="D17" s="4">
        <f t="shared" ca="1" si="0"/>
        <v>0.54545454545454541</v>
      </c>
      <c r="E17" s="14">
        <f t="shared" ca="1" si="1"/>
        <v>1.6363636363636365E-2</v>
      </c>
      <c r="F17" s="4">
        <f t="shared" ca="1" si="2"/>
        <v>0.71791919191919185</v>
      </c>
      <c r="G17" s="14">
        <f t="shared" ca="1" si="3"/>
        <v>0.7342828282828282</v>
      </c>
      <c r="H17" s="14"/>
      <c r="I17" s="14"/>
    </row>
    <row r="18" spans="2:42">
      <c r="C18" s="14">
        <v>0.02</v>
      </c>
      <c r="D18" s="4">
        <f t="shared" ca="1" si="0"/>
        <v>0.24242424242424243</v>
      </c>
      <c r="E18" s="14">
        <f t="shared" ca="1" si="1"/>
        <v>7.2727272727272736E-3</v>
      </c>
      <c r="F18" s="4">
        <f t="shared" ca="1" si="2"/>
        <v>0.47233333333333333</v>
      </c>
      <c r="G18" s="14">
        <f t="shared" ca="1" si="3"/>
        <v>0.47960606060606059</v>
      </c>
      <c r="H18" s="14"/>
      <c r="I18" s="14"/>
    </row>
    <row r="19" spans="2:42">
      <c r="C19" s="14">
        <v>0.01</v>
      </c>
      <c r="D19" s="4">
        <f t="shared" ca="1" si="0"/>
        <v>0.27272727272727271</v>
      </c>
      <c r="E19" s="14">
        <f t="shared" ca="1" si="1"/>
        <v>8.1818181818181825E-3</v>
      </c>
      <c r="F19" s="4">
        <f t="shared" ca="1" si="2"/>
        <v>0.24548484848484844</v>
      </c>
      <c r="G19" s="14">
        <f t="shared" ca="1" si="3"/>
        <v>0.25366666666666665</v>
      </c>
      <c r="H19" s="14"/>
      <c r="I19" s="14"/>
    </row>
    <row r="21" spans="2:42">
      <c r="B21" s="37" t="s">
        <v>64</v>
      </c>
      <c r="C21" s="37"/>
      <c r="D21">
        <v>30</v>
      </c>
      <c r="E21" t="s">
        <v>53</v>
      </c>
    </row>
    <row r="24" spans="2:42" hidden="1"/>
    <row r="25" spans="2:42" hidden="1"/>
    <row r="26" spans="2:42" hidden="1"/>
    <row r="27" spans="2:42" hidden="1"/>
    <row r="28" spans="2:42" hidden="1"/>
    <row r="29" spans="2:42" hidden="1"/>
    <row r="32" spans="2:42" s="17" customFormat="1" ht="43" thickBot="1">
      <c r="B32" s="18" t="s">
        <v>62</v>
      </c>
      <c r="C32" s="18" t="s">
        <v>59</v>
      </c>
      <c r="D32" s="18" t="s">
        <v>61</v>
      </c>
      <c r="E32" s="18" t="s">
        <v>60</v>
      </c>
      <c r="F32" s="40" t="s">
        <v>58</v>
      </c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</row>
    <row r="33" spans="1:46" s="16" customFormat="1" ht="16" thickTop="1">
      <c r="A33" s="16" t="s">
        <v>63</v>
      </c>
      <c r="B33" s="15">
        <f>AVERAGE(B34:B66)</f>
        <v>8.7301546284125688</v>
      </c>
      <c r="C33" s="16">
        <f>CONFIDENCE(0.05,STDEV(B34:B66),COUNT(B34:B66))</f>
        <v>0.96256867346930775</v>
      </c>
      <c r="D33" s="16">
        <f>AVERAGE(D34:D66)</f>
        <v>27.060606060606062</v>
      </c>
      <c r="E33" s="16">
        <f>CONFIDENCE(0.05,STDEV(D34:D66),COUNT(D34:D66))</f>
        <v>2.6206147754352322</v>
      </c>
      <c r="F33" s="16" t="s">
        <v>12</v>
      </c>
    </row>
    <row r="34" spans="1:46">
      <c r="B34" s="4">
        <f>(((C34*D34)-E34)/D34)/1000</f>
        <v>7.0707894736842105</v>
      </c>
      <c r="C34">
        <v>32130</v>
      </c>
      <c r="D34">
        <f>COUNT(F34:AU34)</f>
        <v>19</v>
      </c>
      <c r="E34">
        <f>SUM(F34:AU34)</f>
        <v>476125</v>
      </c>
      <c r="F34">
        <v>20294</v>
      </c>
      <c r="G34">
        <v>20303</v>
      </c>
      <c r="H34">
        <v>20689</v>
      </c>
      <c r="I34">
        <v>21256</v>
      </c>
      <c r="J34">
        <v>22008</v>
      </c>
      <c r="K34">
        <v>22102</v>
      </c>
      <c r="L34">
        <v>23094</v>
      </c>
      <c r="M34">
        <v>23250</v>
      </c>
      <c r="N34">
        <v>23303</v>
      </c>
      <c r="O34">
        <v>23982</v>
      </c>
      <c r="P34">
        <v>25184</v>
      </c>
      <c r="Q34">
        <v>25772</v>
      </c>
      <c r="R34">
        <v>26913</v>
      </c>
      <c r="S34">
        <v>27397</v>
      </c>
      <c r="T34">
        <v>28289</v>
      </c>
      <c r="U34">
        <v>29003</v>
      </c>
      <c r="V34">
        <v>30567</v>
      </c>
      <c r="W34">
        <v>30598</v>
      </c>
      <c r="X34">
        <v>32121</v>
      </c>
    </row>
    <row r="35" spans="1:46">
      <c r="B35" s="4">
        <f t="shared" ref="B35:B66" si="4">(((C35*D35)-E35)/D35)/1000</f>
        <v>6.8765416666666672</v>
      </c>
      <c r="C35">
        <v>31870</v>
      </c>
      <c r="D35">
        <f t="shared" ref="D35:D98" si="5">COUNT(F35:AU35)</f>
        <v>24</v>
      </c>
      <c r="E35">
        <f t="shared" ref="E35:E98" si="6">SUM(F35:AU35)</f>
        <v>599843</v>
      </c>
      <c r="F35">
        <v>20997</v>
      </c>
      <c r="G35">
        <v>21508</v>
      </c>
      <c r="H35">
        <v>21946</v>
      </c>
      <c r="I35">
        <v>22609</v>
      </c>
      <c r="J35">
        <v>22945</v>
      </c>
      <c r="K35">
        <v>23373</v>
      </c>
      <c r="L35">
        <v>23477</v>
      </c>
      <c r="M35">
        <v>23552</v>
      </c>
      <c r="N35">
        <v>23756</v>
      </c>
      <c r="O35">
        <v>24419</v>
      </c>
      <c r="P35">
        <v>24778</v>
      </c>
      <c r="Q35">
        <v>24839</v>
      </c>
      <c r="R35">
        <v>24861</v>
      </c>
      <c r="S35">
        <v>24870</v>
      </c>
      <c r="T35">
        <v>25258</v>
      </c>
      <c r="U35">
        <v>25649</v>
      </c>
      <c r="V35">
        <v>25682</v>
      </c>
      <c r="W35">
        <v>26219</v>
      </c>
      <c r="X35">
        <v>26236</v>
      </c>
      <c r="Y35">
        <v>26316</v>
      </c>
      <c r="Z35">
        <v>26842</v>
      </c>
      <c r="AA35">
        <v>28827</v>
      </c>
      <c r="AB35">
        <v>29024</v>
      </c>
      <c r="AC35">
        <v>31860</v>
      </c>
    </row>
    <row r="36" spans="1:46">
      <c r="B36" s="4">
        <f t="shared" si="4"/>
        <v>9.16871875</v>
      </c>
      <c r="C36">
        <v>38921</v>
      </c>
      <c r="D36">
        <f t="shared" si="5"/>
        <v>32</v>
      </c>
      <c r="E36">
        <f t="shared" si="6"/>
        <v>952073</v>
      </c>
      <c r="F36">
        <v>20329</v>
      </c>
      <c r="G36">
        <v>21079</v>
      </c>
      <c r="H36">
        <v>22499</v>
      </c>
      <c r="I36">
        <v>22571</v>
      </c>
      <c r="J36">
        <v>23485</v>
      </c>
      <c r="K36">
        <v>24239</v>
      </c>
      <c r="L36">
        <v>24720</v>
      </c>
      <c r="M36">
        <v>24979</v>
      </c>
      <c r="N36">
        <v>25091</v>
      </c>
      <c r="O36">
        <v>25147</v>
      </c>
      <c r="P36">
        <v>25491</v>
      </c>
      <c r="Q36">
        <v>26077</v>
      </c>
      <c r="R36">
        <v>26322</v>
      </c>
      <c r="S36">
        <v>28411</v>
      </c>
      <c r="T36">
        <v>29064</v>
      </c>
      <c r="U36">
        <v>29111</v>
      </c>
      <c r="V36">
        <v>29806</v>
      </c>
      <c r="W36">
        <v>30595</v>
      </c>
      <c r="X36">
        <v>30972</v>
      </c>
      <c r="Y36">
        <v>31541</v>
      </c>
      <c r="Z36">
        <v>32081</v>
      </c>
      <c r="AA36">
        <v>32964</v>
      </c>
      <c r="AB36">
        <v>33604</v>
      </c>
      <c r="AC36">
        <v>35089</v>
      </c>
      <c r="AD36">
        <v>35625</v>
      </c>
      <c r="AE36">
        <v>36254</v>
      </c>
      <c r="AF36">
        <v>36323</v>
      </c>
      <c r="AG36">
        <v>36380</v>
      </c>
      <c r="AH36">
        <v>37329</v>
      </c>
      <c r="AI36">
        <v>37636</v>
      </c>
      <c r="AJ36">
        <v>38349</v>
      </c>
      <c r="AK36">
        <v>38910</v>
      </c>
    </row>
    <row r="37" spans="1:46">
      <c r="B37" s="4">
        <f t="shared" si="4"/>
        <v>9.6567812499999999</v>
      </c>
      <c r="C37">
        <v>35637</v>
      </c>
      <c r="D37">
        <f t="shared" si="5"/>
        <v>32</v>
      </c>
      <c r="E37">
        <f t="shared" si="6"/>
        <v>831367</v>
      </c>
      <c r="F37">
        <v>20341</v>
      </c>
      <c r="G37">
        <v>20763</v>
      </c>
      <c r="H37">
        <v>20859</v>
      </c>
      <c r="I37">
        <v>20870</v>
      </c>
      <c r="J37">
        <v>21241</v>
      </c>
      <c r="K37">
        <v>21478</v>
      </c>
      <c r="L37">
        <v>21608</v>
      </c>
      <c r="M37">
        <v>21757</v>
      </c>
      <c r="N37">
        <v>21836</v>
      </c>
      <c r="O37">
        <v>22393</v>
      </c>
      <c r="P37">
        <v>22786</v>
      </c>
      <c r="Q37">
        <v>22946</v>
      </c>
      <c r="R37">
        <v>22963</v>
      </c>
      <c r="S37">
        <v>23665</v>
      </c>
      <c r="T37">
        <v>24439</v>
      </c>
      <c r="U37">
        <v>24770</v>
      </c>
      <c r="V37">
        <v>24780</v>
      </c>
      <c r="W37">
        <v>24981</v>
      </c>
      <c r="X37">
        <v>25066</v>
      </c>
      <c r="Y37">
        <v>25962</v>
      </c>
      <c r="Z37">
        <v>27206</v>
      </c>
      <c r="AA37">
        <v>28744</v>
      </c>
      <c r="AB37">
        <v>28950</v>
      </c>
      <c r="AC37">
        <v>30011</v>
      </c>
      <c r="AD37">
        <v>30295</v>
      </c>
      <c r="AE37">
        <v>30431</v>
      </c>
      <c r="AF37">
        <v>31046</v>
      </c>
      <c r="AG37">
        <v>31357</v>
      </c>
      <c r="AH37">
        <v>32047</v>
      </c>
      <c r="AI37">
        <v>34909</v>
      </c>
      <c r="AJ37">
        <v>35236</v>
      </c>
      <c r="AK37">
        <v>35631</v>
      </c>
    </row>
    <row r="38" spans="1:46">
      <c r="B38" s="4">
        <f t="shared" si="4"/>
        <v>7.7056296296296294</v>
      </c>
      <c r="C38">
        <v>34464</v>
      </c>
      <c r="D38">
        <f t="shared" si="5"/>
        <v>27</v>
      </c>
      <c r="E38">
        <f t="shared" si="6"/>
        <v>722476</v>
      </c>
      <c r="F38">
        <v>20236</v>
      </c>
      <c r="G38">
        <v>20399</v>
      </c>
      <c r="H38">
        <v>20684</v>
      </c>
      <c r="I38">
        <v>21292</v>
      </c>
      <c r="J38">
        <v>21405</v>
      </c>
      <c r="K38">
        <v>21927</v>
      </c>
      <c r="L38">
        <v>21986</v>
      </c>
      <c r="M38">
        <v>22094</v>
      </c>
      <c r="N38">
        <v>22440</v>
      </c>
      <c r="O38">
        <v>23463</v>
      </c>
      <c r="P38">
        <v>24333</v>
      </c>
      <c r="Q38">
        <v>24383</v>
      </c>
      <c r="R38">
        <v>24832</v>
      </c>
      <c r="S38">
        <v>25376</v>
      </c>
      <c r="T38">
        <v>27409</v>
      </c>
      <c r="U38">
        <v>28658</v>
      </c>
      <c r="V38">
        <v>29818</v>
      </c>
      <c r="W38">
        <v>29914</v>
      </c>
      <c r="X38">
        <v>30329</v>
      </c>
      <c r="Y38">
        <v>31609</v>
      </c>
      <c r="Z38">
        <v>32032</v>
      </c>
      <c r="AA38">
        <v>32089</v>
      </c>
      <c r="AB38">
        <v>32517</v>
      </c>
      <c r="AC38">
        <v>32576</v>
      </c>
      <c r="AD38">
        <v>32848</v>
      </c>
      <c r="AE38">
        <v>33372</v>
      </c>
      <c r="AF38">
        <v>34455</v>
      </c>
    </row>
    <row r="39" spans="1:46">
      <c r="B39" s="4">
        <f t="shared" si="4"/>
        <v>9.1945135135135132</v>
      </c>
      <c r="C39">
        <v>37623</v>
      </c>
      <c r="D39">
        <f t="shared" si="5"/>
        <v>37</v>
      </c>
      <c r="E39">
        <f t="shared" si="6"/>
        <v>1051854</v>
      </c>
      <c r="F39">
        <v>20788</v>
      </c>
      <c r="G39">
        <v>20859</v>
      </c>
      <c r="H39">
        <v>21205</v>
      </c>
      <c r="I39">
        <v>21523</v>
      </c>
      <c r="J39">
        <v>21610</v>
      </c>
      <c r="K39">
        <v>21650</v>
      </c>
      <c r="L39">
        <v>21700</v>
      </c>
      <c r="M39">
        <v>22655</v>
      </c>
      <c r="N39">
        <v>23455</v>
      </c>
      <c r="O39">
        <v>23508</v>
      </c>
      <c r="P39">
        <v>23525</v>
      </c>
      <c r="Q39">
        <v>23788</v>
      </c>
      <c r="R39">
        <v>24238</v>
      </c>
      <c r="S39">
        <v>24354</v>
      </c>
      <c r="T39">
        <v>24558</v>
      </c>
      <c r="U39">
        <v>25968</v>
      </c>
      <c r="V39">
        <v>26024</v>
      </c>
      <c r="W39">
        <v>27366</v>
      </c>
      <c r="X39">
        <v>27889</v>
      </c>
      <c r="Y39">
        <v>28018</v>
      </c>
      <c r="Z39">
        <v>28986</v>
      </c>
      <c r="AA39">
        <v>30472</v>
      </c>
      <c r="AB39">
        <v>31168</v>
      </c>
      <c r="AC39">
        <v>31521</v>
      </c>
      <c r="AD39">
        <v>32802</v>
      </c>
      <c r="AE39">
        <v>33292</v>
      </c>
      <c r="AF39">
        <v>33624</v>
      </c>
      <c r="AG39">
        <v>33742</v>
      </c>
      <c r="AH39">
        <v>33897</v>
      </c>
      <c r="AI39">
        <v>34164</v>
      </c>
      <c r="AJ39">
        <v>34224</v>
      </c>
      <c r="AK39">
        <v>35529</v>
      </c>
      <c r="AL39">
        <v>35540</v>
      </c>
      <c r="AM39">
        <v>35975</v>
      </c>
      <c r="AN39">
        <v>37165</v>
      </c>
      <c r="AO39">
        <v>37453</v>
      </c>
      <c r="AP39">
        <v>37619</v>
      </c>
    </row>
    <row r="40" spans="1:46">
      <c r="B40" s="4">
        <f t="shared" si="4"/>
        <v>8.1304499999999997</v>
      </c>
      <c r="C40">
        <v>33430</v>
      </c>
      <c r="D40">
        <f t="shared" si="5"/>
        <v>20</v>
      </c>
      <c r="E40">
        <f t="shared" si="6"/>
        <v>505991</v>
      </c>
      <c r="F40">
        <v>20185</v>
      </c>
      <c r="G40">
        <v>20634</v>
      </c>
      <c r="H40">
        <v>20696</v>
      </c>
      <c r="I40">
        <v>20838</v>
      </c>
      <c r="J40">
        <v>21138</v>
      </c>
      <c r="K40">
        <v>21772</v>
      </c>
      <c r="L40">
        <v>21793</v>
      </c>
      <c r="M40">
        <v>21927</v>
      </c>
      <c r="N40">
        <v>22105</v>
      </c>
      <c r="O40">
        <v>22360</v>
      </c>
      <c r="P40">
        <v>22562</v>
      </c>
      <c r="Q40">
        <v>22816</v>
      </c>
      <c r="R40">
        <v>25264</v>
      </c>
      <c r="S40">
        <v>29213</v>
      </c>
      <c r="T40">
        <v>30619</v>
      </c>
      <c r="U40">
        <v>30884</v>
      </c>
      <c r="V40">
        <v>31760</v>
      </c>
      <c r="W40">
        <v>32923</v>
      </c>
      <c r="X40">
        <v>33081</v>
      </c>
      <c r="Y40">
        <v>33421</v>
      </c>
    </row>
    <row r="41" spans="1:46">
      <c r="B41" s="4">
        <f t="shared" si="4"/>
        <v>15.668405405405405</v>
      </c>
      <c r="C41">
        <v>47848</v>
      </c>
      <c r="D41">
        <f t="shared" si="5"/>
        <v>37</v>
      </c>
      <c r="E41">
        <f t="shared" si="6"/>
        <v>1190645</v>
      </c>
      <c r="F41">
        <v>20548</v>
      </c>
      <c r="G41">
        <v>20602</v>
      </c>
      <c r="H41">
        <v>20793</v>
      </c>
      <c r="I41">
        <v>21198</v>
      </c>
      <c r="J41">
        <v>21342</v>
      </c>
      <c r="K41">
        <v>21708</v>
      </c>
      <c r="L41">
        <v>21827</v>
      </c>
      <c r="M41">
        <v>21831</v>
      </c>
      <c r="N41">
        <v>22145</v>
      </c>
      <c r="O41">
        <v>22431</v>
      </c>
      <c r="P41">
        <v>22862</v>
      </c>
      <c r="Q41">
        <v>23633</v>
      </c>
      <c r="R41">
        <v>23782</v>
      </c>
      <c r="S41">
        <v>24075</v>
      </c>
      <c r="T41">
        <v>24383</v>
      </c>
      <c r="U41">
        <v>24755</v>
      </c>
      <c r="V41">
        <v>27622</v>
      </c>
      <c r="W41">
        <v>27821</v>
      </c>
      <c r="X41">
        <v>31273</v>
      </c>
      <c r="Y41">
        <v>32334</v>
      </c>
      <c r="Z41">
        <v>33201</v>
      </c>
      <c r="AA41">
        <v>33255</v>
      </c>
      <c r="AB41">
        <v>36258</v>
      </c>
      <c r="AC41">
        <v>37352</v>
      </c>
      <c r="AD41">
        <v>38369</v>
      </c>
      <c r="AE41">
        <v>41022</v>
      </c>
      <c r="AF41">
        <v>41418</v>
      </c>
      <c r="AG41">
        <v>42450</v>
      </c>
      <c r="AH41">
        <v>44034</v>
      </c>
      <c r="AI41">
        <v>44680</v>
      </c>
      <c r="AJ41">
        <v>44699</v>
      </c>
      <c r="AK41">
        <v>44932</v>
      </c>
      <c r="AL41">
        <v>44947</v>
      </c>
      <c r="AM41">
        <v>45461</v>
      </c>
      <c r="AN41">
        <v>46150</v>
      </c>
      <c r="AO41">
        <v>47614</v>
      </c>
      <c r="AP41">
        <v>47838</v>
      </c>
    </row>
    <row r="42" spans="1:46">
      <c r="B42" s="4">
        <f t="shared" si="4"/>
        <v>7.9106296296296295</v>
      </c>
      <c r="C42">
        <v>34410</v>
      </c>
      <c r="D42">
        <f t="shared" si="5"/>
        <v>27</v>
      </c>
      <c r="E42">
        <f t="shared" si="6"/>
        <v>715483</v>
      </c>
      <c r="F42">
        <v>20873</v>
      </c>
      <c r="G42">
        <v>20934</v>
      </c>
      <c r="H42">
        <v>21044</v>
      </c>
      <c r="I42">
        <v>21229</v>
      </c>
      <c r="J42">
        <v>22076</v>
      </c>
      <c r="K42">
        <v>22242</v>
      </c>
      <c r="L42">
        <v>22567</v>
      </c>
      <c r="M42">
        <v>22658</v>
      </c>
      <c r="N42">
        <v>22716</v>
      </c>
      <c r="O42">
        <v>23073</v>
      </c>
      <c r="P42">
        <v>23431</v>
      </c>
      <c r="Q42">
        <v>23610</v>
      </c>
      <c r="R42">
        <v>24396</v>
      </c>
      <c r="S42">
        <v>25142</v>
      </c>
      <c r="T42">
        <v>25169</v>
      </c>
      <c r="U42">
        <v>26212</v>
      </c>
      <c r="V42">
        <v>26675</v>
      </c>
      <c r="W42">
        <v>27601</v>
      </c>
      <c r="X42">
        <v>29473</v>
      </c>
      <c r="Y42">
        <v>31016</v>
      </c>
      <c r="Z42">
        <v>32041</v>
      </c>
      <c r="AA42">
        <v>32890</v>
      </c>
      <c r="AB42">
        <v>32939</v>
      </c>
      <c r="AC42">
        <v>33337</v>
      </c>
      <c r="AD42">
        <v>33515</v>
      </c>
      <c r="AE42">
        <v>34225</v>
      </c>
      <c r="AF42">
        <v>34399</v>
      </c>
    </row>
    <row r="43" spans="1:46">
      <c r="B43" s="4">
        <f t="shared" si="4"/>
        <v>5.35</v>
      </c>
      <c r="C43">
        <v>30101</v>
      </c>
      <c r="D43">
        <f t="shared" si="5"/>
        <v>16</v>
      </c>
      <c r="E43">
        <f t="shared" si="6"/>
        <v>396016</v>
      </c>
      <c r="F43">
        <v>20316</v>
      </c>
      <c r="G43">
        <v>20396</v>
      </c>
      <c r="H43">
        <v>20801</v>
      </c>
      <c r="I43">
        <v>22597</v>
      </c>
      <c r="J43">
        <v>22767</v>
      </c>
      <c r="K43">
        <v>23380</v>
      </c>
      <c r="L43">
        <v>23952</v>
      </c>
      <c r="M43">
        <v>24196</v>
      </c>
      <c r="N43">
        <v>24509</v>
      </c>
      <c r="O43">
        <v>24684</v>
      </c>
      <c r="P43">
        <v>26635</v>
      </c>
      <c r="Q43">
        <v>26651</v>
      </c>
      <c r="R43">
        <v>27813</v>
      </c>
      <c r="S43">
        <v>28065</v>
      </c>
      <c r="T43">
        <v>29321</v>
      </c>
      <c r="U43">
        <v>29933</v>
      </c>
    </row>
    <row r="44" spans="1:46">
      <c r="B44" s="4">
        <f t="shared" si="4"/>
        <v>13.124333333333334</v>
      </c>
      <c r="C44">
        <v>45365</v>
      </c>
      <c r="D44">
        <f t="shared" si="5"/>
        <v>36</v>
      </c>
      <c r="E44">
        <f t="shared" si="6"/>
        <v>1160664</v>
      </c>
      <c r="F44">
        <v>20243</v>
      </c>
      <c r="G44">
        <v>20265</v>
      </c>
      <c r="H44">
        <v>20469</v>
      </c>
      <c r="I44">
        <v>20500</v>
      </c>
      <c r="J44">
        <v>21763</v>
      </c>
      <c r="K44">
        <v>22194</v>
      </c>
      <c r="L44">
        <v>24232</v>
      </c>
      <c r="M44">
        <v>24666</v>
      </c>
      <c r="N44">
        <v>25096</v>
      </c>
      <c r="O44">
        <v>25146</v>
      </c>
      <c r="P44">
        <v>25707</v>
      </c>
      <c r="Q44">
        <v>27234</v>
      </c>
      <c r="R44">
        <v>27273</v>
      </c>
      <c r="S44">
        <v>29874</v>
      </c>
      <c r="T44">
        <v>30424</v>
      </c>
      <c r="U44">
        <v>30691</v>
      </c>
      <c r="V44">
        <v>31797</v>
      </c>
      <c r="W44">
        <v>31926</v>
      </c>
      <c r="X44">
        <v>32189</v>
      </c>
      <c r="Y44">
        <v>32514</v>
      </c>
      <c r="Z44">
        <v>33922</v>
      </c>
      <c r="AA44">
        <v>36645</v>
      </c>
      <c r="AB44">
        <v>37328</v>
      </c>
      <c r="AC44">
        <v>37966</v>
      </c>
      <c r="AD44">
        <v>38406</v>
      </c>
      <c r="AE44">
        <v>38550</v>
      </c>
      <c r="AF44">
        <v>38663</v>
      </c>
      <c r="AG44">
        <v>38792</v>
      </c>
      <c r="AH44">
        <v>38886</v>
      </c>
      <c r="AI44">
        <v>39822</v>
      </c>
      <c r="AJ44">
        <v>40352</v>
      </c>
      <c r="AK44">
        <v>41218</v>
      </c>
      <c r="AL44">
        <v>41697</v>
      </c>
      <c r="AM44">
        <v>44322</v>
      </c>
      <c r="AN44">
        <v>44529</v>
      </c>
      <c r="AO44">
        <v>45363</v>
      </c>
    </row>
    <row r="45" spans="1:46">
      <c r="B45" s="4">
        <f t="shared" si="4"/>
        <v>8.3925599999999996</v>
      </c>
      <c r="C45">
        <v>35250</v>
      </c>
      <c r="D45">
        <f t="shared" si="5"/>
        <v>25</v>
      </c>
      <c r="E45">
        <f t="shared" si="6"/>
        <v>671436</v>
      </c>
      <c r="F45">
        <v>20243</v>
      </c>
      <c r="G45">
        <v>20736</v>
      </c>
      <c r="H45">
        <v>20938</v>
      </c>
      <c r="I45">
        <v>21252</v>
      </c>
      <c r="J45">
        <v>21304</v>
      </c>
      <c r="K45">
        <v>22160</v>
      </c>
      <c r="L45">
        <v>22481</v>
      </c>
      <c r="M45">
        <v>24240</v>
      </c>
      <c r="N45">
        <v>24470</v>
      </c>
      <c r="O45">
        <v>24895</v>
      </c>
      <c r="P45">
        <v>24939</v>
      </c>
      <c r="Q45">
        <v>25302</v>
      </c>
      <c r="R45">
        <v>25853</v>
      </c>
      <c r="S45">
        <v>26119</v>
      </c>
      <c r="T45">
        <v>26173</v>
      </c>
      <c r="U45">
        <v>27240</v>
      </c>
      <c r="V45">
        <v>29843</v>
      </c>
      <c r="W45">
        <v>30121</v>
      </c>
      <c r="X45">
        <v>30759</v>
      </c>
      <c r="Y45">
        <v>31254</v>
      </c>
      <c r="Z45">
        <v>32431</v>
      </c>
      <c r="AA45">
        <v>34081</v>
      </c>
      <c r="AB45">
        <v>34639</v>
      </c>
      <c r="AC45">
        <v>34716</v>
      </c>
      <c r="AD45">
        <v>35247</v>
      </c>
    </row>
    <row r="46" spans="1:46">
      <c r="B46" s="4">
        <f t="shared" si="4"/>
        <v>7.3726428571428571</v>
      </c>
      <c r="C46">
        <v>34056</v>
      </c>
      <c r="D46">
        <f t="shared" si="5"/>
        <v>14</v>
      </c>
      <c r="E46">
        <f t="shared" si="6"/>
        <v>373567</v>
      </c>
      <c r="F46">
        <v>20293</v>
      </c>
      <c r="G46">
        <v>20385</v>
      </c>
      <c r="H46">
        <v>20424</v>
      </c>
      <c r="I46">
        <v>23167</v>
      </c>
      <c r="J46">
        <v>24379</v>
      </c>
      <c r="K46">
        <v>24740</v>
      </c>
      <c r="L46">
        <v>24803</v>
      </c>
      <c r="M46">
        <v>25804</v>
      </c>
      <c r="N46">
        <v>27316</v>
      </c>
      <c r="O46">
        <v>30563</v>
      </c>
      <c r="P46">
        <v>31236</v>
      </c>
      <c r="Q46">
        <v>32409</v>
      </c>
      <c r="R46">
        <v>33993</v>
      </c>
      <c r="S46">
        <v>34055</v>
      </c>
    </row>
    <row r="47" spans="1:46">
      <c r="B47" s="4">
        <f t="shared" si="4"/>
        <v>10.866529411764706</v>
      </c>
      <c r="C47">
        <v>39650</v>
      </c>
      <c r="D47">
        <f t="shared" si="5"/>
        <v>34</v>
      </c>
      <c r="E47">
        <f t="shared" si="6"/>
        <v>978638</v>
      </c>
      <c r="F47">
        <v>20244</v>
      </c>
      <c r="G47">
        <v>20382</v>
      </c>
      <c r="H47">
        <v>20428</v>
      </c>
      <c r="I47">
        <v>20766</v>
      </c>
      <c r="J47">
        <v>20919</v>
      </c>
      <c r="K47">
        <v>21017</v>
      </c>
      <c r="L47">
        <v>21492</v>
      </c>
      <c r="M47">
        <v>22586</v>
      </c>
      <c r="N47">
        <v>22680</v>
      </c>
      <c r="O47">
        <v>23099</v>
      </c>
      <c r="P47">
        <v>23387</v>
      </c>
      <c r="Q47">
        <v>23468</v>
      </c>
      <c r="R47">
        <v>23746</v>
      </c>
      <c r="S47">
        <v>23894</v>
      </c>
      <c r="T47">
        <v>23936</v>
      </c>
      <c r="U47">
        <v>24558</v>
      </c>
      <c r="V47">
        <v>26036</v>
      </c>
      <c r="W47">
        <v>31003</v>
      </c>
      <c r="X47">
        <v>31190</v>
      </c>
      <c r="Y47">
        <v>31667</v>
      </c>
      <c r="Z47">
        <v>32358</v>
      </c>
      <c r="AA47">
        <v>32781</v>
      </c>
      <c r="AB47">
        <v>33504</v>
      </c>
      <c r="AC47">
        <v>33628</v>
      </c>
      <c r="AD47">
        <v>34205</v>
      </c>
      <c r="AE47">
        <v>34367</v>
      </c>
      <c r="AF47">
        <v>35678</v>
      </c>
      <c r="AG47">
        <v>35766</v>
      </c>
      <c r="AH47">
        <v>36618</v>
      </c>
      <c r="AI47">
        <v>36658</v>
      </c>
      <c r="AJ47">
        <v>38756</v>
      </c>
      <c r="AK47">
        <v>39009</v>
      </c>
      <c r="AL47">
        <v>39171</v>
      </c>
      <c r="AM47">
        <v>39641</v>
      </c>
    </row>
    <row r="48" spans="1:46">
      <c r="B48" s="4">
        <f t="shared" si="4"/>
        <v>13.488829268292681</v>
      </c>
      <c r="C48">
        <v>43298</v>
      </c>
      <c r="D48">
        <f t="shared" si="5"/>
        <v>41</v>
      </c>
      <c r="E48">
        <f t="shared" si="6"/>
        <v>1222176</v>
      </c>
      <c r="F48">
        <v>20742</v>
      </c>
      <c r="G48">
        <v>20832</v>
      </c>
      <c r="H48">
        <v>20845</v>
      </c>
      <c r="I48">
        <v>21293</v>
      </c>
      <c r="J48">
        <v>21630</v>
      </c>
      <c r="K48">
        <v>21794</v>
      </c>
      <c r="L48">
        <v>22008</v>
      </c>
      <c r="M48">
        <v>22246</v>
      </c>
      <c r="N48">
        <v>22940</v>
      </c>
      <c r="O48">
        <v>23197</v>
      </c>
      <c r="P48">
        <v>24105</v>
      </c>
      <c r="Q48">
        <v>24520</v>
      </c>
      <c r="R48">
        <v>24783</v>
      </c>
      <c r="S48">
        <v>25058</v>
      </c>
      <c r="T48">
        <v>25257</v>
      </c>
      <c r="U48">
        <v>25910</v>
      </c>
      <c r="V48">
        <v>27024</v>
      </c>
      <c r="W48">
        <v>27185</v>
      </c>
      <c r="X48">
        <v>27248</v>
      </c>
      <c r="Y48">
        <v>27439</v>
      </c>
      <c r="Z48">
        <v>27639</v>
      </c>
      <c r="AA48">
        <v>29506</v>
      </c>
      <c r="AB48">
        <v>29696</v>
      </c>
      <c r="AC48">
        <v>30405</v>
      </c>
      <c r="AD48">
        <v>30523</v>
      </c>
      <c r="AE48">
        <v>31185</v>
      </c>
      <c r="AF48">
        <v>32930</v>
      </c>
      <c r="AG48">
        <v>33490</v>
      </c>
      <c r="AH48">
        <v>35119</v>
      </c>
      <c r="AI48">
        <v>35157</v>
      </c>
      <c r="AJ48">
        <v>35320</v>
      </c>
      <c r="AK48">
        <v>35688</v>
      </c>
      <c r="AL48">
        <v>36160</v>
      </c>
      <c r="AM48">
        <v>36170</v>
      </c>
      <c r="AN48">
        <v>37581</v>
      </c>
      <c r="AO48">
        <v>38996</v>
      </c>
      <c r="AP48">
        <v>39509</v>
      </c>
      <c r="AQ48">
        <v>41876</v>
      </c>
      <c r="AR48">
        <v>42701</v>
      </c>
      <c r="AS48">
        <v>43173</v>
      </c>
      <c r="AT48">
        <v>43296</v>
      </c>
    </row>
    <row r="49" spans="2:46">
      <c r="B49" s="4">
        <f t="shared" si="4"/>
        <v>3.8809999999999998</v>
      </c>
      <c r="C49">
        <v>28660</v>
      </c>
      <c r="D49">
        <f t="shared" si="5"/>
        <v>15</v>
      </c>
      <c r="E49">
        <f t="shared" si="6"/>
        <v>371685</v>
      </c>
      <c r="F49">
        <v>21061</v>
      </c>
      <c r="G49">
        <v>21082</v>
      </c>
      <c r="H49">
        <v>21093</v>
      </c>
      <c r="I49">
        <v>21328</v>
      </c>
      <c r="J49">
        <v>22031</v>
      </c>
      <c r="K49">
        <v>22756</v>
      </c>
      <c r="L49">
        <v>24203</v>
      </c>
      <c r="M49">
        <v>24395</v>
      </c>
      <c r="N49">
        <v>25797</v>
      </c>
      <c r="O49">
        <v>27290</v>
      </c>
      <c r="P49">
        <v>27757</v>
      </c>
      <c r="Q49">
        <v>27903</v>
      </c>
      <c r="R49">
        <v>28165</v>
      </c>
      <c r="S49">
        <v>28181</v>
      </c>
      <c r="T49">
        <v>28643</v>
      </c>
    </row>
    <row r="50" spans="2:46">
      <c r="B50" s="4">
        <f t="shared" si="4"/>
        <v>9.6814999999999998</v>
      </c>
      <c r="C50">
        <v>35977</v>
      </c>
      <c r="D50">
        <f t="shared" si="5"/>
        <v>36</v>
      </c>
      <c r="E50">
        <f t="shared" si="6"/>
        <v>946638</v>
      </c>
      <c r="F50">
        <v>20221</v>
      </c>
      <c r="G50">
        <v>20673</v>
      </c>
      <c r="H50">
        <v>20706</v>
      </c>
      <c r="I50">
        <v>20804</v>
      </c>
      <c r="J50">
        <v>20946</v>
      </c>
      <c r="K50">
        <v>20990</v>
      </c>
      <c r="L50">
        <v>21099</v>
      </c>
      <c r="M50">
        <v>21341</v>
      </c>
      <c r="N50">
        <v>21627</v>
      </c>
      <c r="O50">
        <v>22067</v>
      </c>
      <c r="P50">
        <v>22164</v>
      </c>
      <c r="Q50">
        <v>22345</v>
      </c>
      <c r="R50">
        <v>22531</v>
      </c>
      <c r="S50">
        <v>22592</v>
      </c>
      <c r="T50">
        <v>23502</v>
      </c>
      <c r="U50">
        <v>24195</v>
      </c>
      <c r="V50">
        <v>24569</v>
      </c>
      <c r="W50">
        <v>25074</v>
      </c>
      <c r="X50">
        <v>25565</v>
      </c>
      <c r="Y50">
        <v>26067</v>
      </c>
      <c r="Z50">
        <v>26531</v>
      </c>
      <c r="AA50">
        <v>26556</v>
      </c>
      <c r="AB50">
        <v>26656</v>
      </c>
      <c r="AC50">
        <v>27141</v>
      </c>
      <c r="AD50">
        <v>27646</v>
      </c>
      <c r="AE50">
        <v>28916</v>
      </c>
      <c r="AF50">
        <v>29484</v>
      </c>
      <c r="AG50">
        <v>31155</v>
      </c>
      <c r="AH50">
        <v>31474</v>
      </c>
      <c r="AI50">
        <v>32210</v>
      </c>
      <c r="AJ50">
        <v>34235</v>
      </c>
      <c r="AK50">
        <v>34355</v>
      </c>
      <c r="AL50">
        <v>34520</v>
      </c>
      <c r="AM50">
        <v>34902</v>
      </c>
      <c r="AN50">
        <v>35811</v>
      </c>
      <c r="AO50">
        <v>35968</v>
      </c>
    </row>
    <row r="51" spans="2:46">
      <c r="B51" s="4">
        <f t="shared" si="4"/>
        <v>12.287750000000001</v>
      </c>
      <c r="C51">
        <v>39747</v>
      </c>
      <c r="D51">
        <f t="shared" si="5"/>
        <v>28</v>
      </c>
      <c r="E51">
        <f t="shared" si="6"/>
        <v>768859</v>
      </c>
      <c r="F51">
        <v>20172</v>
      </c>
      <c r="G51">
        <v>20574</v>
      </c>
      <c r="H51">
        <v>20789</v>
      </c>
      <c r="I51">
        <v>20790</v>
      </c>
      <c r="J51">
        <v>21238</v>
      </c>
      <c r="K51">
        <v>21373</v>
      </c>
      <c r="L51">
        <v>21964</v>
      </c>
      <c r="M51">
        <v>23238</v>
      </c>
      <c r="N51">
        <v>23482</v>
      </c>
      <c r="O51">
        <v>23598</v>
      </c>
      <c r="P51">
        <v>23616</v>
      </c>
      <c r="Q51">
        <v>23675</v>
      </c>
      <c r="R51">
        <v>24229</v>
      </c>
      <c r="S51">
        <v>25226</v>
      </c>
      <c r="T51">
        <v>25872</v>
      </c>
      <c r="U51">
        <v>26169</v>
      </c>
      <c r="V51">
        <v>27168</v>
      </c>
      <c r="W51">
        <v>28164</v>
      </c>
      <c r="X51">
        <v>28951</v>
      </c>
      <c r="Y51">
        <v>30531</v>
      </c>
      <c r="Z51">
        <v>30656</v>
      </c>
      <c r="AA51">
        <v>31679</v>
      </c>
      <c r="AB51">
        <v>34012</v>
      </c>
      <c r="AC51">
        <v>36195</v>
      </c>
      <c r="AD51">
        <v>37427</v>
      </c>
      <c r="AE51">
        <v>38707</v>
      </c>
      <c r="AF51">
        <v>39628</v>
      </c>
      <c r="AG51">
        <v>39736</v>
      </c>
    </row>
    <row r="52" spans="2:46">
      <c r="B52" s="4">
        <f t="shared" si="4"/>
        <v>8.4474642857142861</v>
      </c>
      <c r="C52">
        <v>34068</v>
      </c>
      <c r="D52">
        <f t="shared" si="5"/>
        <v>28</v>
      </c>
      <c r="E52">
        <f t="shared" si="6"/>
        <v>717375</v>
      </c>
      <c r="F52">
        <v>20435</v>
      </c>
      <c r="G52">
        <v>20782</v>
      </c>
      <c r="H52">
        <v>20819</v>
      </c>
      <c r="I52">
        <v>21015</v>
      </c>
      <c r="J52">
        <v>21270</v>
      </c>
      <c r="K52">
        <v>21325</v>
      </c>
      <c r="L52">
        <v>21472</v>
      </c>
      <c r="M52">
        <v>21937</v>
      </c>
      <c r="N52">
        <v>22680</v>
      </c>
      <c r="O52">
        <v>23390</v>
      </c>
      <c r="P52">
        <v>23450</v>
      </c>
      <c r="Q52">
        <v>23473</v>
      </c>
      <c r="R52">
        <v>23575</v>
      </c>
      <c r="S52">
        <v>24380</v>
      </c>
      <c r="T52">
        <v>25699</v>
      </c>
      <c r="U52">
        <v>25726</v>
      </c>
      <c r="V52">
        <v>25851</v>
      </c>
      <c r="W52">
        <v>26082</v>
      </c>
      <c r="X52">
        <v>26897</v>
      </c>
      <c r="Y52">
        <v>27666</v>
      </c>
      <c r="Z52">
        <v>28643</v>
      </c>
      <c r="AA52">
        <v>29125</v>
      </c>
      <c r="AB52">
        <v>29499</v>
      </c>
      <c r="AC52">
        <v>29760</v>
      </c>
      <c r="AD52">
        <v>31021</v>
      </c>
      <c r="AE52">
        <v>33507</v>
      </c>
      <c r="AF52">
        <v>33839</v>
      </c>
      <c r="AG52">
        <v>34057</v>
      </c>
    </row>
    <row r="53" spans="2:46">
      <c r="B53" s="4">
        <f t="shared" si="4"/>
        <v>5.3961999999999994</v>
      </c>
      <c r="C53">
        <v>30600</v>
      </c>
      <c r="D53">
        <f t="shared" si="5"/>
        <v>25</v>
      </c>
      <c r="E53">
        <f t="shared" si="6"/>
        <v>630095</v>
      </c>
      <c r="F53">
        <v>20765</v>
      </c>
      <c r="G53">
        <v>21089</v>
      </c>
      <c r="H53">
        <v>21138</v>
      </c>
      <c r="I53">
        <v>21199</v>
      </c>
      <c r="J53">
        <v>21754</v>
      </c>
      <c r="K53">
        <v>22164</v>
      </c>
      <c r="L53">
        <v>22383</v>
      </c>
      <c r="M53">
        <v>22607</v>
      </c>
      <c r="N53">
        <v>22733</v>
      </c>
      <c r="O53">
        <v>23797</v>
      </c>
      <c r="P53">
        <v>24479</v>
      </c>
      <c r="Q53">
        <v>25334</v>
      </c>
      <c r="R53">
        <v>25360</v>
      </c>
      <c r="S53">
        <v>25379</v>
      </c>
      <c r="T53">
        <v>25941</v>
      </c>
      <c r="U53">
        <v>26103</v>
      </c>
      <c r="V53">
        <v>26652</v>
      </c>
      <c r="W53">
        <v>26751</v>
      </c>
      <c r="X53">
        <v>26898</v>
      </c>
      <c r="Y53">
        <v>28565</v>
      </c>
      <c r="Z53">
        <v>29420</v>
      </c>
      <c r="AA53">
        <v>29499</v>
      </c>
      <c r="AB53">
        <v>29516</v>
      </c>
      <c r="AC53">
        <v>29976</v>
      </c>
      <c r="AD53">
        <v>30593</v>
      </c>
    </row>
    <row r="54" spans="2:46">
      <c r="B54" s="4">
        <f t="shared" si="4"/>
        <v>11.893757575757576</v>
      </c>
      <c r="C54">
        <v>39361</v>
      </c>
      <c r="D54">
        <f t="shared" si="5"/>
        <v>33</v>
      </c>
      <c r="E54">
        <f t="shared" si="6"/>
        <v>906419</v>
      </c>
      <c r="F54">
        <v>20327</v>
      </c>
      <c r="G54">
        <v>20584</v>
      </c>
      <c r="H54">
        <v>20682</v>
      </c>
      <c r="I54">
        <v>20811</v>
      </c>
      <c r="J54">
        <v>20906</v>
      </c>
      <c r="K54">
        <v>20964</v>
      </c>
      <c r="L54">
        <v>21879</v>
      </c>
      <c r="M54">
        <v>21903</v>
      </c>
      <c r="N54">
        <v>22161</v>
      </c>
      <c r="O54">
        <v>23152</v>
      </c>
      <c r="P54">
        <v>23781</v>
      </c>
      <c r="Q54">
        <v>23822</v>
      </c>
      <c r="R54">
        <v>24306</v>
      </c>
      <c r="S54">
        <v>24623</v>
      </c>
      <c r="T54">
        <v>24761</v>
      </c>
      <c r="U54">
        <v>24940</v>
      </c>
      <c r="V54">
        <v>26675</v>
      </c>
      <c r="W54">
        <v>26872</v>
      </c>
      <c r="X54">
        <v>27646</v>
      </c>
      <c r="Y54">
        <v>27743</v>
      </c>
      <c r="Z54">
        <v>28283</v>
      </c>
      <c r="AA54">
        <v>28768</v>
      </c>
      <c r="AB54">
        <v>29478</v>
      </c>
      <c r="AC54">
        <v>30370</v>
      </c>
      <c r="AD54">
        <v>31420</v>
      </c>
      <c r="AE54">
        <v>34054</v>
      </c>
      <c r="AF54">
        <v>34297</v>
      </c>
      <c r="AG54">
        <v>34540</v>
      </c>
      <c r="AH54">
        <v>35238</v>
      </c>
      <c r="AI54">
        <v>36495</v>
      </c>
      <c r="AJ54">
        <v>37090</v>
      </c>
      <c r="AK54">
        <v>38499</v>
      </c>
      <c r="AL54">
        <v>39349</v>
      </c>
    </row>
    <row r="55" spans="2:46">
      <c r="B55" s="4">
        <f t="shared" si="4"/>
        <v>10.91273076923077</v>
      </c>
      <c r="C55">
        <v>39436</v>
      </c>
      <c r="D55">
        <f t="shared" si="5"/>
        <v>26</v>
      </c>
      <c r="E55">
        <f t="shared" si="6"/>
        <v>741605</v>
      </c>
      <c r="F55">
        <v>20687</v>
      </c>
      <c r="G55">
        <v>20913</v>
      </c>
      <c r="H55">
        <v>21094</v>
      </c>
      <c r="I55">
        <v>21363</v>
      </c>
      <c r="J55">
        <v>21686</v>
      </c>
      <c r="K55">
        <v>22215</v>
      </c>
      <c r="L55">
        <v>23600</v>
      </c>
      <c r="M55">
        <v>23616</v>
      </c>
      <c r="N55">
        <v>23675</v>
      </c>
      <c r="O55">
        <v>24736</v>
      </c>
      <c r="P55">
        <v>25172</v>
      </c>
      <c r="Q55">
        <v>25986</v>
      </c>
      <c r="R55">
        <v>26053</v>
      </c>
      <c r="S55">
        <v>26291</v>
      </c>
      <c r="T55">
        <v>29295</v>
      </c>
      <c r="U55">
        <v>31403</v>
      </c>
      <c r="V55">
        <v>32443</v>
      </c>
      <c r="W55">
        <v>33402</v>
      </c>
      <c r="X55">
        <v>34460</v>
      </c>
      <c r="Y55">
        <v>34780</v>
      </c>
      <c r="Z55">
        <v>35551</v>
      </c>
      <c r="AA55">
        <v>35552</v>
      </c>
      <c r="AB55">
        <v>35574</v>
      </c>
      <c r="AC55">
        <v>36008</v>
      </c>
      <c r="AD55">
        <v>36618</v>
      </c>
      <c r="AE55">
        <v>39432</v>
      </c>
    </row>
    <row r="56" spans="2:46">
      <c r="B56" s="4">
        <f t="shared" si="4"/>
        <v>8.39832</v>
      </c>
      <c r="C56">
        <v>33879</v>
      </c>
      <c r="D56">
        <f t="shared" si="5"/>
        <v>25</v>
      </c>
      <c r="E56">
        <f t="shared" si="6"/>
        <v>637017</v>
      </c>
      <c r="F56">
        <v>20174</v>
      </c>
      <c r="G56">
        <v>20326</v>
      </c>
      <c r="H56">
        <v>20489</v>
      </c>
      <c r="I56">
        <v>20634</v>
      </c>
      <c r="J56">
        <v>20764</v>
      </c>
      <c r="K56">
        <v>20948</v>
      </c>
      <c r="L56">
        <v>20998</v>
      </c>
      <c r="M56">
        <v>21631</v>
      </c>
      <c r="N56">
        <v>21915</v>
      </c>
      <c r="O56">
        <v>22400</v>
      </c>
      <c r="P56">
        <v>22452</v>
      </c>
      <c r="Q56">
        <v>23242</v>
      </c>
      <c r="R56">
        <v>24840</v>
      </c>
      <c r="S56">
        <v>25747</v>
      </c>
      <c r="T56">
        <v>25950</v>
      </c>
      <c r="U56">
        <v>26211</v>
      </c>
      <c r="V56">
        <v>27974</v>
      </c>
      <c r="W56">
        <v>28788</v>
      </c>
      <c r="X56">
        <v>28949</v>
      </c>
      <c r="Y56">
        <v>30492</v>
      </c>
      <c r="Z56">
        <v>31776</v>
      </c>
      <c r="AA56">
        <v>32077</v>
      </c>
      <c r="AB56">
        <v>32122</v>
      </c>
      <c r="AC56">
        <v>32249</v>
      </c>
      <c r="AD56">
        <v>33869</v>
      </c>
    </row>
    <row r="57" spans="2:46">
      <c r="B57" s="4">
        <f t="shared" si="4"/>
        <v>11.324682926829267</v>
      </c>
      <c r="C57">
        <v>41613</v>
      </c>
      <c r="D57">
        <f t="shared" si="5"/>
        <v>41</v>
      </c>
      <c r="E57">
        <f t="shared" si="6"/>
        <v>1241821</v>
      </c>
      <c r="F57">
        <v>20252</v>
      </c>
      <c r="G57">
        <v>20904</v>
      </c>
      <c r="H57">
        <v>20920</v>
      </c>
      <c r="I57">
        <v>21171</v>
      </c>
      <c r="J57">
        <v>22164</v>
      </c>
      <c r="K57">
        <v>22659</v>
      </c>
      <c r="L57">
        <v>22794</v>
      </c>
      <c r="M57">
        <v>22888</v>
      </c>
      <c r="N57">
        <v>22939</v>
      </c>
      <c r="O57">
        <v>23529</v>
      </c>
      <c r="P57">
        <v>23597</v>
      </c>
      <c r="Q57">
        <v>24241</v>
      </c>
      <c r="R57">
        <v>25271</v>
      </c>
      <c r="S57">
        <v>26484</v>
      </c>
      <c r="T57">
        <v>26537</v>
      </c>
      <c r="U57">
        <v>26954</v>
      </c>
      <c r="V57">
        <v>28285</v>
      </c>
      <c r="W57">
        <v>28542</v>
      </c>
      <c r="X57">
        <v>28907</v>
      </c>
      <c r="Y57">
        <v>29227</v>
      </c>
      <c r="Z57">
        <v>29245</v>
      </c>
      <c r="AA57">
        <v>29772</v>
      </c>
      <c r="AB57">
        <v>31542</v>
      </c>
      <c r="AC57">
        <v>32290</v>
      </c>
      <c r="AD57">
        <v>32349</v>
      </c>
      <c r="AE57">
        <v>32713</v>
      </c>
      <c r="AF57">
        <v>33437</v>
      </c>
      <c r="AG57">
        <v>33529</v>
      </c>
      <c r="AH57">
        <v>34446</v>
      </c>
      <c r="AI57">
        <v>34626</v>
      </c>
      <c r="AJ57">
        <v>34831</v>
      </c>
      <c r="AK57">
        <v>34885</v>
      </c>
      <c r="AL57">
        <v>37151</v>
      </c>
      <c r="AM57">
        <v>38287</v>
      </c>
      <c r="AN57">
        <v>39643</v>
      </c>
      <c r="AO57">
        <v>39895</v>
      </c>
      <c r="AP57">
        <v>40390</v>
      </c>
      <c r="AQ57">
        <v>40689</v>
      </c>
      <c r="AR57">
        <v>40870</v>
      </c>
      <c r="AS57">
        <v>41362</v>
      </c>
      <c r="AT57">
        <v>41604</v>
      </c>
    </row>
    <row r="58" spans="2:46">
      <c r="B58" s="4">
        <f t="shared" si="4"/>
        <v>5.54305</v>
      </c>
      <c r="C58">
        <v>29591</v>
      </c>
      <c r="D58">
        <f t="shared" si="5"/>
        <v>20</v>
      </c>
      <c r="E58">
        <f t="shared" si="6"/>
        <v>480959</v>
      </c>
      <c r="F58">
        <v>20230</v>
      </c>
      <c r="G58">
        <v>20677</v>
      </c>
      <c r="H58">
        <v>20884</v>
      </c>
      <c r="I58">
        <v>21120</v>
      </c>
      <c r="J58">
        <v>21855</v>
      </c>
      <c r="K58">
        <v>22457</v>
      </c>
      <c r="L58">
        <v>22957</v>
      </c>
      <c r="M58">
        <v>23132</v>
      </c>
      <c r="N58">
        <v>23394</v>
      </c>
      <c r="O58">
        <v>23860</v>
      </c>
      <c r="P58">
        <v>23991</v>
      </c>
      <c r="Q58">
        <v>24159</v>
      </c>
      <c r="R58">
        <v>24194</v>
      </c>
      <c r="S58">
        <v>25537</v>
      </c>
      <c r="T58">
        <v>25961</v>
      </c>
      <c r="U58">
        <v>26221</v>
      </c>
      <c r="V58">
        <v>26242</v>
      </c>
      <c r="W58">
        <v>27083</v>
      </c>
      <c r="X58">
        <v>27419</v>
      </c>
      <c r="Y58">
        <v>29586</v>
      </c>
    </row>
    <row r="59" spans="2:46">
      <c r="B59" s="4">
        <f t="shared" si="4"/>
        <v>7.3573333333333331</v>
      </c>
      <c r="C59">
        <v>32038</v>
      </c>
      <c r="D59">
        <f t="shared" si="5"/>
        <v>24</v>
      </c>
      <c r="E59">
        <f t="shared" si="6"/>
        <v>592336</v>
      </c>
      <c r="F59">
        <v>20354</v>
      </c>
      <c r="G59">
        <v>20641</v>
      </c>
      <c r="H59">
        <v>20652</v>
      </c>
      <c r="I59">
        <v>20994</v>
      </c>
      <c r="J59">
        <v>21151</v>
      </c>
      <c r="K59">
        <v>21249</v>
      </c>
      <c r="L59">
        <v>21791</v>
      </c>
      <c r="M59">
        <v>22000</v>
      </c>
      <c r="N59">
        <v>22379</v>
      </c>
      <c r="O59">
        <v>22542</v>
      </c>
      <c r="P59">
        <v>22622</v>
      </c>
      <c r="Q59">
        <v>22972</v>
      </c>
      <c r="R59">
        <v>23703</v>
      </c>
      <c r="S59">
        <v>23764</v>
      </c>
      <c r="T59">
        <v>24060</v>
      </c>
      <c r="U59">
        <v>26087</v>
      </c>
      <c r="V59">
        <v>27072</v>
      </c>
      <c r="W59">
        <v>27468</v>
      </c>
      <c r="X59">
        <v>27824</v>
      </c>
      <c r="Y59">
        <v>27961</v>
      </c>
      <c r="Z59">
        <v>29878</v>
      </c>
      <c r="AA59">
        <v>31468</v>
      </c>
      <c r="AB59">
        <v>31678</v>
      </c>
      <c r="AC59">
        <v>32026</v>
      </c>
    </row>
    <row r="60" spans="2:46">
      <c r="B60" s="4">
        <f t="shared" si="4"/>
        <v>6.4740967741935487</v>
      </c>
      <c r="C60">
        <v>32074</v>
      </c>
      <c r="D60">
        <f t="shared" si="5"/>
        <v>31</v>
      </c>
      <c r="E60">
        <f t="shared" si="6"/>
        <v>793597</v>
      </c>
      <c r="F60">
        <v>20245</v>
      </c>
      <c r="G60">
        <v>20269</v>
      </c>
      <c r="H60">
        <v>20394</v>
      </c>
      <c r="I60">
        <v>20484</v>
      </c>
      <c r="J60">
        <v>20829</v>
      </c>
      <c r="K60">
        <v>20846</v>
      </c>
      <c r="L60">
        <v>21515</v>
      </c>
      <c r="M60">
        <v>21559</v>
      </c>
      <c r="N60">
        <v>21915</v>
      </c>
      <c r="O60">
        <v>22943</v>
      </c>
      <c r="P60">
        <v>24948</v>
      </c>
      <c r="Q60">
        <v>25097</v>
      </c>
      <c r="R60">
        <v>25456</v>
      </c>
      <c r="S60">
        <v>25620</v>
      </c>
      <c r="T60">
        <v>25741</v>
      </c>
      <c r="U60">
        <v>25891</v>
      </c>
      <c r="V60">
        <v>26289</v>
      </c>
      <c r="W60">
        <v>26406</v>
      </c>
      <c r="X60">
        <v>26451</v>
      </c>
      <c r="Y60">
        <v>27058</v>
      </c>
      <c r="Z60">
        <v>27374</v>
      </c>
      <c r="AA60">
        <v>27451</v>
      </c>
      <c r="AB60">
        <v>27980</v>
      </c>
      <c r="AC60">
        <v>28403</v>
      </c>
      <c r="AD60">
        <v>28570</v>
      </c>
      <c r="AE60">
        <v>29418</v>
      </c>
      <c r="AF60">
        <v>30010</v>
      </c>
      <c r="AG60">
        <v>30400</v>
      </c>
      <c r="AH60">
        <v>30697</v>
      </c>
      <c r="AI60">
        <v>31275</v>
      </c>
      <c r="AJ60">
        <v>32063</v>
      </c>
    </row>
    <row r="61" spans="2:46">
      <c r="B61" s="4">
        <f t="shared" si="4"/>
        <v>6.4758260869565216</v>
      </c>
      <c r="C61">
        <v>32267</v>
      </c>
      <c r="D61">
        <f t="shared" si="5"/>
        <v>23</v>
      </c>
      <c r="E61">
        <f t="shared" si="6"/>
        <v>593197</v>
      </c>
      <c r="F61">
        <v>20643</v>
      </c>
      <c r="G61">
        <v>21102</v>
      </c>
      <c r="H61">
        <v>21814</v>
      </c>
      <c r="I61">
        <v>22162</v>
      </c>
      <c r="J61">
        <v>22176</v>
      </c>
      <c r="K61">
        <v>22316</v>
      </c>
      <c r="L61">
        <v>22999</v>
      </c>
      <c r="M61">
        <v>23487</v>
      </c>
      <c r="N61">
        <v>23911</v>
      </c>
      <c r="O61">
        <v>24231</v>
      </c>
      <c r="P61">
        <v>25945</v>
      </c>
      <c r="Q61">
        <v>26008</v>
      </c>
      <c r="R61">
        <v>26070</v>
      </c>
      <c r="S61">
        <v>26418</v>
      </c>
      <c r="T61">
        <v>26506</v>
      </c>
      <c r="U61">
        <v>26697</v>
      </c>
      <c r="V61">
        <v>27796</v>
      </c>
      <c r="W61">
        <v>27934</v>
      </c>
      <c r="X61">
        <v>28661</v>
      </c>
      <c r="Y61">
        <v>30562</v>
      </c>
      <c r="Z61">
        <v>31590</v>
      </c>
      <c r="AA61">
        <v>31912</v>
      </c>
      <c r="AB61">
        <v>32257</v>
      </c>
    </row>
    <row r="62" spans="2:46">
      <c r="B62" s="4">
        <f t="shared" si="4"/>
        <v>6.6592380952380958</v>
      </c>
      <c r="C62">
        <v>30720</v>
      </c>
      <c r="D62">
        <f t="shared" si="5"/>
        <v>21</v>
      </c>
      <c r="E62">
        <f t="shared" si="6"/>
        <v>505276</v>
      </c>
      <c r="F62">
        <v>20332</v>
      </c>
      <c r="G62">
        <v>20425</v>
      </c>
      <c r="H62">
        <v>20437</v>
      </c>
      <c r="I62">
        <v>20825</v>
      </c>
      <c r="J62">
        <v>21362</v>
      </c>
      <c r="K62">
        <v>21402</v>
      </c>
      <c r="L62">
        <v>21463</v>
      </c>
      <c r="M62">
        <v>22802</v>
      </c>
      <c r="N62">
        <v>22872</v>
      </c>
      <c r="O62">
        <v>22914</v>
      </c>
      <c r="P62">
        <v>24385</v>
      </c>
      <c r="Q62">
        <v>24476</v>
      </c>
      <c r="R62">
        <v>24890</v>
      </c>
      <c r="S62">
        <v>24907</v>
      </c>
      <c r="T62">
        <v>25217</v>
      </c>
      <c r="U62">
        <v>25217</v>
      </c>
      <c r="V62">
        <v>25921</v>
      </c>
      <c r="W62">
        <v>26922</v>
      </c>
      <c r="X62">
        <v>27121</v>
      </c>
      <c r="Y62">
        <v>30671</v>
      </c>
      <c r="Z62">
        <v>30715</v>
      </c>
    </row>
    <row r="63" spans="2:46">
      <c r="B63" s="4">
        <f t="shared" si="4"/>
        <v>2.9345454545454546</v>
      </c>
      <c r="C63">
        <v>26906</v>
      </c>
      <c r="D63">
        <f t="shared" si="5"/>
        <v>11</v>
      </c>
      <c r="E63">
        <f t="shared" si="6"/>
        <v>263686</v>
      </c>
      <c r="F63">
        <v>21021</v>
      </c>
      <c r="G63">
        <v>21137</v>
      </c>
      <c r="H63">
        <v>21518</v>
      </c>
      <c r="I63">
        <v>22610</v>
      </c>
      <c r="J63">
        <v>23999</v>
      </c>
      <c r="K63">
        <v>24261</v>
      </c>
      <c r="L63">
        <v>24454</v>
      </c>
      <c r="M63">
        <v>25109</v>
      </c>
      <c r="N63">
        <v>26304</v>
      </c>
      <c r="O63">
        <v>26377</v>
      </c>
      <c r="P63">
        <v>26896</v>
      </c>
    </row>
    <row r="64" spans="2:46">
      <c r="B64" s="4">
        <f t="shared" si="4"/>
        <v>10.98382142857143</v>
      </c>
      <c r="C64">
        <v>38712</v>
      </c>
      <c r="D64">
        <f t="shared" si="5"/>
        <v>28</v>
      </c>
      <c r="E64">
        <f t="shared" si="6"/>
        <v>776389</v>
      </c>
      <c r="F64">
        <v>20209</v>
      </c>
      <c r="G64">
        <v>20829</v>
      </c>
      <c r="H64">
        <v>21235</v>
      </c>
      <c r="I64">
        <v>21483</v>
      </c>
      <c r="J64">
        <v>21768</v>
      </c>
      <c r="K64">
        <v>21830</v>
      </c>
      <c r="L64">
        <v>22043</v>
      </c>
      <c r="M64">
        <v>23043</v>
      </c>
      <c r="N64">
        <v>23312</v>
      </c>
      <c r="O64">
        <v>23327</v>
      </c>
      <c r="P64">
        <v>23492</v>
      </c>
      <c r="Q64">
        <v>24381</v>
      </c>
      <c r="R64">
        <v>24487</v>
      </c>
      <c r="S64">
        <v>24742</v>
      </c>
      <c r="T64">
        <v>25106</v>
      </c>
      <c r="U64">
        <v>26479</v>
      </c>
      <c r="V64">
        <v>26591</v>
      </c>
      <c r="W64">
        <v>28698</v>
      </c>
      <c r="X64">
        <v>31941</v>
      </c>
      <c r="Y64">
        <v>31987</v>
      </c>
      <c r="Z64">
        <v>32071</v>
      </c>
      <c r="AA64">
        <v>33783</v>
      </c>
      <c r="AB64">
        <v>34821</v>
      </c>
      <c r="AC64">
        <v>35618</v>
      </c>
      <c r="AD64">
        <v>37818</v>
      </c>
      <c r="AE64">
        <v>38243</v>
      </c>
      <c r="AF64">
        <v>38351</v>
      </c>
      <c r="AG64">
        <v>38701</v>
      </c>
    </row>
    <row r="65" spans="1:38">
      <c r="B65" s="4">
        <f t="shared" si="4"/>
        <v>9.5642499999999995</v>
      </c>
      <c r="C65">
        <v>37236</v>
      </c>
      <c r="D65">
        <f t="shared" si="5"/>
        <v>24</v>
      </c>
      <c r="E65">
        <f t="shared" si="6"/>
        <v>664122</v>
      </c>
      <c r="F65">
        <v>20298</v>
      </c>
      <c r="G65">
        <v>20316</v>
      </c>
      <c r="H65">
        <v>20373</v>
      </c>
      <c r="I65">
        <v>21367</v>
      </c>
      <c r="J65">
        <v>22187</v>
      </c>
      <c r="K65">
        <v>22382</v>
      </c>
      <c r="L65">
        <v>24265</v>
      </c>
      <c r="M65">
        <v>25157</v>
      </c>
      <c r="N65">
        <v>25357</v>
      </c>
      <c r="O65">
        <v>25655</v>
      </c>
      <c r="P65">
        <v>26026</v>
      </c>
      <c r="Q65">
        <v>26058</v>
      </c>
      <c r="R65">
        <v>27053</v>
      </c>
      <c r="S65">
        <v>27711</v>
      </c>
      <c r="T65">
        <v>29219</v>
      </c>
      <c r="U65">
        <v>29521</v>
      </c>
      <c r="V65">
        <v>31091</v>
      </c>
      <c r="W65">
        <v>31195</v>
      </c>
      <c r="X65">
        <v>32250</v>
      </c>
      <c r="Y65">
        <v>33278</v>
      </c>
      <c r="Z65">
        <v>34304</v>
      </c>
      <c r="AA65">
        <v>35544</v>
      </c>
      <c r="AB65">
        <v>36287</v>
      </c>
      <c r="AC65">
        <v>37228</v>
      </c>
    </row>
    <row r="66" spans="1:38">
      <c r="B66" s="4">
        <f t="shared" si="4"/>
        <v>9.902181818181818</v>
      </c>
      <c r="C66">
        <v>38638</v>
      </c>
      <c r="D66">
        <f t="shared" si="5"/>
        <v>33</v>
      </c>
      <c r="E66">
        <f t="shared" si="6"/>
        <v>948282</v>
      </c>
      <c r="F66">
        <v>20249</v>
      </c>
      <c r="G66">
        <v>20461</v>
      </c>
      <c r="H66">
        <v>20842</v>
      </c>
      <c r="I66">
        <v>21001</v>
      </c>
      <c r="J66">
        <v>21099</v>
      </c>
      <c r="K66">
        <v>21502</v>
      </c>
      <c r="L66">
        <v>22231</v>
      </c>
      <c r="M66">
        <v>23360</v>
      </c>
      <c r="N66">
        <v>23941</v>
      </c>
      <c r="O66">
        <v>24525</v>
      </c>
      <c r="P66">
        <v>24577</v>
      </c>
      <c r="Q66">
        <v>24930</v>
      </c>
      <c r="R66">
        <v>26202</v>
      </c>
      <c r="S66">
        <v>26990</v>
      </c>
      <c r="T66">
        <v>27328</v>
      </c>
      <c r="U66">
        <v>28449</v>
      </c>
      <c r="V66">
        <v>28679</v>
      </c>
      <c r="W66">
        <v>29368</v>
      </c>
      <c r="X66">
        <v>29472</v>
      </c>
      <c r="Y66">
        <v>29653</v>
      </c>
      <c r="Z66">
        <v>30784</v>
      </c>
      <c r="AA66">
        <v>32643</v>
      </c>
      <c r="AB66">
        <v>33055</v>
      </c>
      <c r="AC66">
        <v>33827</v>
      </c>
      <c r="AD66">
        <v>34029</v>
      </c>
      <c r="AE66">
        <v>34540</v>
      </c>
      <c r="AF66">
        <v>34621</v>
      </c>
      <c r="AG66">
        <v>34793</v>
      </c>
      <c r="AH66">
        <v>35299</v>
      </c>
      <c r="AI66">
        <v>35967</v>
      </c>
      <c r="AJ66">
        <v>36931</v>
      </c>
      <c r="AK66">
        <v>38308</v>
      </c>
      <c r="AL66">
        <v>38626</v>
      </c>
    </row>
    <row r="67" spans="1:38">
      <c r="B67" s="4"/>
    </row>
    <row r="68" spans="1:38" s="16" customFormat="1">
      <c r="A68" s="16" t="s">
        <v>63</v>
      </c>
      <c r="B68" s="15">
        <f>AVERAGE(B69:B101)</f>
        <v>5.1222459472477313</v>
      </c>
      <c r="C68" s="16">
        <f>CONFIDENCE(0.05,STDEV(B69:B101),COUNT(B69:B101))</f>
        <v>0.65102917136368277</v>
      </c>
      <c r="D68" s="16">
        <f>AVERAGE(D69:D101)</f>
        <v>10.787878787878787</v>
      </c>
      <c r="E68" s="16">
        <f>CONFIDENCE(0.05,STDEV(D69:D101),COUNT(D69:D101))</f>
        <v>1.6042941663900312</v>
      </c>
      <c r="F68" s="16" t="s">
        <v>13</v>
      </c>
    </row>
    <row r="69" spans="1:38">
      <c r="B69" s="4">
        <f>(((C69*D69)-E69)/D69)/1000</f>
        <v>10.05945</v>
      </c>
      <c r="C69">
        <v>40118</v>
      </c>
      <c r="D69">
        <f t="shared" si="5"/>
        <v>20</v>
      </c>
      <c r="E69">
        <f t="shared" si="6"/>
        <v>601171</v>
      </c>
      <c r="F69">
        <v>20380</v>
      </c>
      <c r="G69">
        <v>21692</v>
      </c>
      <c r="H69">
        <v>22219</v>
      </c>
      <c r="I69">
        <v>22900</v>
      </c>
      <c r="J69">
        <v>23422</v>
      </c>
      <c r="K69">
        <v>23577</v>
      </c>
      <c r="L69">
        <v>26615</v>
      </c>
      <c r="M69">
        <v>29430</v>
      </c>
      <c r="N69">
        <v>30699</v>
      </c>
      <c r="O69">
        <v>31189</v>
      </c>
      <c r="P69">
        <v>31559</v>
      </c>
      <c r="Q69">
        <v>32586</v>
      </c>
      <c r="R69">
        <v>32854</v>
      </c>
      <c r="S69">
        <v>33259</v>
      </c>
      <c r="T69">
        <v>33451</v>
      </c>
      <c r="U69">
        <v>33539</v>
      </c>
      <c r="V69">
        <v>35523</v>
      </c>
      <c r="W69">
        <v>37968</v>
      </c>
      <c r="X69">
        <v>38200</v>
      </c>
      <c r="Y69">
        <v>40109</v>
      </c>
    </row>
    <row r="70" spans="1:38">
      <c r="B70" s="4">
        <f t="shared" ref="B70:B101" si="7">(((C70*D70)-E70)/D70)/1000</f>
        <v>2.9563999999999999</v>
      </c>
      <c r="C70">
        <v>26314</v>
      </c>
      <c r="D70">
        <f t="shared" si="5"/>
        <v>5</v>
      </c>
      <c r="E70">
        <f t="shared" si="6"/>
        <v>116788</v>
      </c>
      <c r="F70">
        <v>20935</v>
      </c>
      <c r="G70">
        <v>22421</v>
      </c>
      <c r="H70">
        <v>22657</v>
      </c>
      <c r="I70">
        <v>24469</v>
      </c>
      <c r="J70">
        <v>26306</v>
      </c>
    </row>
    <row r="71" spans="1:38">
      <c r="B71" s="4">
        <f t="shared" si="7"/>
        <v>4.5901874999999999</v>
      </c>
      <c r="C71">
        <v>28831</v>
      </c>
      <c r="D71">
        <f t="shared" si="5"/>
        <v>16</v>
      </c>
      <c r="E71">
        <f t="shared" si="6"/>
        <v>387853</v>
      </c>
      <c r="F71">
        <v>20282</v>
      </c>
      <c r="G71">
        <v>20892</v>
      </c>
      <c r="H71">
        <v>21315</v>
      </c>
      <c r="I71">
        <v>22352</v>
      </c>
      <c r="J71">
        <v>22461</v>
      </c>
      <c r="K71">
        <v>22516</v>
      </c>
      <c r="L71">
        <v>22795</v>
      </c>
      <c r="M71">
        <v>23247</v>
      </c>
      <c r="N71">
        <v>24505</v>
      </c>
      <c r="O71">
        <v>24909</v>
      </c>
      <c r="P71">
        <v>25805</v>
      </c>
      <c r="Q71">
        <v>25951</v>
      </c>
      <c r="R71">
        <v>26284</v>
      </c>
      <c r="S71">
        <v>27696</v>
      </c>
      <c r="T71">
        <v>28022</v>
      </c>
      <c r="U71">
        <v>28821</v>
      </c>
    </row>
    <row r="72" spans="1:38">
      <c r="B72" s="4">
        <f t="shared" si="7"/>
        <v>3.560222222222222</v>
      </c>
      <c r="C72">
        <v>27235</v>
      </c>
      <c r="D72">
        <f t="shared" si="5"/>
        <v>9</v>
      </c>
      <c r="E72">
        <f t="shared" si="6"/>
        <v>213073</v>
      </c>
      <c r="F72">
        <v>20614</v>
      </c>
      <c r="G72">
        <v>20957</v>
      </c>
      <c r="H72">
        <v>21250</v>
      </c>
      <c r="I72">
        <v>21401</v>
      </c>
      <c r="J72">
        <v>23774</v>
      </c>
      <c r="K72">
        <v>24410</v>
      </c>
      <c r="L72">
        <v>26468</v>
      </c>
      <c r="M72">
        <v>26973</v>
      </c>
      <c r="N72">
        <v>27226</v>
      </c>
    </row>
    <row r="73" spans="1:38">
      <c r="B73" s="4">
        <f t="shared" si="7"/>
        <v>2.3142499999999999</v>
      </c>
      <c r="C73">
        <v>27345</v>
      </c>
      <c r="D73">
        <f t="shared" si="5"/>
        <v>4</v>
      </c>
      <c r="E73">
        <f t="shared" si="6"/>
        <v>100123</v>
      </c>
      <c r="F73">
        <v>22117</v>
      </c>
      <c r="G73">
        <v>24769</v>
      </c>
      <c r="H73">
        <v>26461</v>
      </c>
      <c r="I73">
        <v>26776</v>
      </c>
    </row>
    <row r="74" spans="1:38">
      <c r="B74" s="4">
        <f t="shared" si="7"/>
        <v>6.6003888888888884</v>
      </c>
      <c r="C74">
        <v>30767</v>
      </c>
      <c r="D74">
        <f t="shared" si="5"/>
        <v>18</v>
      </c>
      <c r="E74">
        <f t="shared" si="6"/>
        <v>434999</v>
      </c>
      <c r="F74">
        <v>20225</v>
      </c>
      <c r="G74">
        <v>20994</v>
      </c>
      <c r="H74">
        <v>21120</v>
      </c>
      <c r="I74">
        <v>21983</v>
      </c>
      <c r="J74">
        <v>22511</v>
      </c>
      <c r="K74">
        <v>22803</v>
      </c>
      <c r="L74">
        <v>22865</v>
      </c>
      <c r="M74">
        <v>22982</v>
      </c>
      <c r="N74">
        <v>23276</v>
      </c>
      <c r="O74">
        <v>23316</v>
      </c>
      <c r="P74">
        <v>23530</v>
      </c>
      <c r="Q74">
        <v>23716</v>
      </c>
      <c r="R74">
        <v>25593</v>
      </c>
      <c r="S74">
        <v>25818</v>
      </c>
      <c r="T74">
        <v>26004</v>
      </c>
      <c r="U74">
        <v>27735</v>
      </c>
      <c r="V74">
        <v>29765</v>
      </c>
      <c r="W74">
        <v>30763</v>
      </c>
    </row>
    <row r="75" spans="1:38">
      <c r="B75" s="4">
        <f t="shared" si="7"/>
        <v>4.3434666666666661</v>
      </c>
      <c r="C75">
        <v>27366</v>
      </c>
      <c r="D75">
        <f t="shared" si="5"/>
        <v>15</v>
      </c>
      <c r="E75">
        <f t="shared" si="6"/>
        <v>345338</v>
      </c>
      <c r="F75">
        <v>20321</v>
      </c>
      <c r="G75">
        <v>20460</v>
      </c>
      <c r="H75">
        <v>21278</v>
      </c>
      <c r="I75">
        <v>21799</v>
      </c>
      <c r="J75">
        <v>22102</v>
      </c>
      <c r="K75">
        <v>22217</v>
      </c>
      <c r="L75">
        <v>22277</v>
      </c>
      <c r="M75">
        <v>22483</v>
      </c>
      <c r="N75">
        <v>22642</v>
      </c>
      <c r="O75">
        <v>23691</v>
      </c>
      <c r="P75">
        <v>23973</v>
      </c>
      <c r="Q75">
        <v>25038</v>
      </c>
      <c r="R75">
        <v>25072</v>
      </c>
      <c r="S75">
        <v>25794</v>
      </c>
      <c r="T75">
        <v>26191</v>
      </c>
    </row>
    <row r="76" spans="1:38">
      <c r="B76" s="4">
        <f t="shared" si="7"/>
        <v>6.7582727272727272</v>
      </c>
      <c r="C76">
        <v>31679</v>
      </c>
      <c r="D76">
        <f t="shared" si="5"/>
        <v>11</v>
      </c>
      <c r="E76">
        <f t="shared" si="6"/>
        <v>274128</v>
      </c>
      <c r="F76">
        <v>21034</v>
      </c>
      <c r="G76">
        <v>21380</v>
      </c>
      <c r="H76">
        <v>21842</v>
      </c>
      <c r="I76">
        <v>22249</v>
      </c>
      <c r="J76">
        <v>23435</v>
      </c>
      <c r="K76">
        <v>24009</v>
      </c>
      <c r="L76">
        <v>24259</v>
      </c>
      <c r="M76">
        <v>26757</v>
      </c>
      <c r="N76">
        <v>28486</v>
      </c>
      <c r="O76">
        <v>28999</v>
      </c>
      <c r="P76">
        <v>31678</v>
      </c>
    </row>
    <row r="77" spans="1:38">
      <c r="B77" s="4">
        <f t="shared" si="7"/>
        <v>5.0292500000000002</v>
      </c>
      <c r="C77">
        <v>28134</v>
      </c>
      <c r="D77">
        <f t="shared" si="5"/>
        <v>12</v>
      </c>
      <c r="E77">
        <f t="shared" si="6"/>
        <v>277257</v>
      </c>
      <c r="F77">
        <v>20258</v>
      </c>
      <c r="G77">
        <v>20673</v>
      </c>
      <c r="H77">
        <v>20895</v>
      </c>
      <c r="I77">
        <v>21176</v>
      </c>
      <c r="J77">
        <v>21407</v>
      </c>
      <c r="K77">
        <v>21452</v>
      </c>
      <c r="L77">
        <v>22425</v>
      </c>
      <c r="M77">
        <v>23133</v>
      </c>
      <c r="N77">
        <v>24741</v>
      </c>
      <c r="O77">
        <v>24925</v>
      </c>
      <c r="P77">
        <v>28042</v>
      </c>
      <c r="Q77">
        <v>28130</v>
      </c>
    </row>
    <row r="78" spans="1:38">
      <c r="B78" s="4">
        <f t="shared" si="7"/>
        <v>3.2141818181818178</v>
      </c>
      <c r="C78">
        <v>26527</v>
      </c>
      <c r="D78">
        <f t="shared" si="5"/>
        <v>11</v>
      </c>
      <c r="E78">
        <f t="shared" si="6"/>
        <v>256441</v>
      </c>
      <c r="F78">
        <v>20317</v>
      </c>
      <c r="G78">
        <v>20669</v>
      </c>
      <c r="H78">
        <v>20938</v>
      </c>
      <c r="I78">
        <v>22108</v>
      </c>
      <c r="J78">
        <v>22307</v>
      </c>
      <c r="K78">
        <v>22324</v>
      </c>
      <c r="L78">
        <v>24886</v>
      </c>
      <c r="M78">
        <v>24924</v>
      </c>
      <c r="N78">
        <v>25623</v>
      </c>
      <c r="O78">
        <v>25829</v>
      </c>
      <c r="P78">
        <v>26516</v>
      </c>
    </row>
    <row r="79" spans="1:38">
      <c r="B79" s="4">
        <f t="shared" si="7"/>
        <v>6.1926000000000005</v>
      </c>
      <c r="C79">
        <v>29023</v>
      </c>
      <c r="D79">
        <f t="shared" si="5"/>
        <v>10</v>
      </c>
      <c r="E79">
        <f t="shared" si="6"/>
        <v>228304</v>
      </c>
      <c r="F79">
        <v>20434</v>
      </c>
      <c r="G79">
        <v>20549</v>
      </c>
      <c r="H79">
        <v>20568</v>
      </c>
      <c r="I79">
        <v>20797</v>
      </c>
      <c r="J79">
        <v>21547</v>
      </c>
      <c r="K79">
        <v>21618</v>
      </c>
      <c r="L79">
        <v>23029</v>
      </c>
      <c r="M79">
        <v>24094</v>
      </c>
      <c r="N79">
        <v>27556</v>
      </c>
      <c r="O79">
        <v>28112</v>
      </c>
    </row>
    <row r="80" spans="1:38">
      <c r="B80" s="4">
        <f t="shared" si="7"/>
        <v>5.9718888888888886</v>
      </c>
      <c r="C80">
        <v>31621</v>
      </c>
      <c r="D80">
        <f t="shared" si="5"/>
        <v>9</v>
      </c>
      <c r="E80">
        <f t="shared" si="6"/>
        <v>230842</v>
      </c>
      <c r="F80">
        <v>20130</v>
      </c>
      <c r="G80">
        <v>21533</v>
      </c>
      <c r="H80">
        <v>23960</v>
      </c>
      <c r="I80">
        <v>24048</v>
      </c>
      <c r="J80">
        <v>27348</v>
      </c>
      <c r="K80">
        <v>27905</v>
      </c>
      <c r="L80">
        <v>28613</v>
      </c>
      <c r="M80">
        <v>28619</v>
      </c>
      <c r="N80">
        <v>28686</v>
      </c>
    </row>
    <row r="81" spans="2:24">
      <c r="B81" s="4">
        <f t="shared" si="7"/>
        <v>7.3653333333333331</v>
      </c>
      <c r="C81">
        <v>35983</v>
      </c>
      <c r="D81">
        <f t="shared" si="5"/>
        <v>6</v>
      </c>
      <c r="E81">
        <f t="shared" si="6"/>
        <v>171706</v>
      </c>
      <c r="F81">
        <v>20279</v>
      </c>
      <c r="G81">
        <v>24438</v>
      </c>
      <c r="H81">
        <v>26257</v>
      </c>
      <c r="I81">
        <v>30987</v>
      </c>
      <c r="J81">
        <v>33773</v>
      </c>
      <c r="K81">
        <v>35972</v>
      </c>
    </row>
    <row r="82" spans="2:24">
      <c r="B82" s="4">
        <f t="shared" si="7"/>
        <v>5.1695000000000002</v>
      </c>
      <c r="C82">
        <v>30101</v>
      </c>
      <c r="D82">
        <f t="shared" si="5"/>
        <v>8</v>
      </c>
      <c r="E82">
        <f t="shared" si="6"/>
        <v>199452</v>
      </c>
      <c r="F82">
        <v>20318</v>
      </c>
      <c r="G82">
        <v>21208</v>
      </c>
      <c r="H82">
        <v>22817</v>
      </c>
      <c r="I82">
        <v>23985</v>
      </c>
      <c r="J82">
        <v>24610</v>
      </c>
      <c r="K82">
        <v>26932</v>
      </c>
      <c r="L82">
        <v>29484</v>
      </c>
      <c r="M82">
        <v>30098</v>
      </c>
    </row>
    <row r="83" spans="2:24">
      <c r="B83" s="4">
        <f t="shared" si="7"/>
        <v>2.8568571428571428</v>
      </c>
      <c r="C83">
        <v>27768</v>
      </c>
      <c r="D83">
        <f t="shared" si="5"/>
        <v>7</v>
      </c>
      <c r="E83">
        <f t="shared" si="6"/>
        <v>174378</v>
      </c>
      <c r="F83">
        <v>21785</v>
      </c>
      <c r="G83">
        <v>23222</v>
      </c>
      <c r="H83">
        <v>23237</v>
      </c>
      <c r="I83">
        <v>25062</v>
      </c>
      <c r="J83">
        <v>26188</v>
      </c>
      <c r="K83">
        <v>27126</v>
      </c>
      <c r="L83">
        <v>27758</v>
      </c>
    </row>
    <row r="84" spans="2:24">
      <c r="B84" s="4">
        <f t="shared" si="7"/>
        <v>3.0121428571428575</v>
      </c>
      <c r="C84">
        <v>26406</v>
      </c>
      <c r="D84">
        <f t="shared" si="5"/>
        <v>7</v>
      </c>
      <c r="E84">
        <f t="shared" si="6"/>
        <v>163757</v>
      </c>
      <c r="F84">
        <v>20455</v>
      </c>
      <c r="G84">
        <v>21459</v>
      </c>
      <c r="H84">
        <v>22756</v>
      </c>
      <c r="I84">
        <v>22968</v>
      </c>
      <c r="J84">
        <v>24444</v>
      </c>
      <c r="K84">
        <v>25274</v>
      </c>
      <c r="L84">
        <v>26401</v>
      </c>
    </row>
    <row r="85" spans="2:24">
      <c r="B85" s="4">
        <f t="shared" si="7"/>
        <v>4.0678000000000001</v>
      </c>
      <c r="C85">
        <v>30710</v>
      </c>
      <c r="D85">
        <f t="shared" si="5"/>
        <v>10</v>
      </c>
      <c r="E85">
        <f t="shared" si="6"/>
        <v>266422</v>
      </c>
      <c r="F85">
        <v>21196</v>
      </c>
      <c r="G85">
        <v>23550</v>
      </c>
      <c r="H85">
        <v>24395</v>
      </c>
      <c r="I85">
        <v>25342</v>
      </c>
      <c r="J85">
        <v>25684</v>
      </c>
      <c r="K85">
        <v>26920</v>
      </c>
      <c r="L85">
        <v>28465</v>
      </c>
      <c r="M85">
        <v>29763</v>
      </c>
      <c r="N85">
        <v>30416</v>
      </c>
      <c r="O85">
        <v>30691</v>
      </c>
    </row>
    <row r="86" spans="2:24">
      <c r="B86" s="4">
        <f t="shared" si="7"/>
        <v>5.9680526315789475</v>
      </c>
      <c r="C86">
        <v>33938</v>
      </c>
      <c r="D86">
        <f t="shared" si="5"/>
        <v>19</v>
      </c>
      <c r="E86">
        <f t="shared" si="6"/>
        <v>531429</v>
      </c>
      <c r="F86">
        <v>20283</v>
      </c>
      <c r="G86">
        <v>20312</v>
      </c>
      <c r="H86">
        <v>21974</v>
      </c>
      <c r="I86">
        <v>22838</v>
      </c>
      <c r="J86">
        <v>25426</v>
      </c>
      <c r="K86">
        <v>25925</v>
      </c>
      <c r="L86">
        <v>26531</v>
      </c>
      <c r="M86">
        <v>26964</v>
      </c>
      <c r="N86">
        <v>27155</v>
      </c>
      <c r="O86">
        <v>27797</v>
      </c>
      <c r="P86">
        <v>28432</v>
      </c>
      <c r="Q86">
        <v>30401</v>
      </c>
      <c r="R86">
        <v>30460</v>
      </c>
      <c r="S86">
        <v>30960</v>
      </c>
      <c r="T86">
        <v>31369</v>
      </c>
      <c r="U86">
        <v>33177</v>
      </c>
      <c r="V86">
        <v>33660</v>
      </c>
      <c r="W86">
        <v>33838</v>
      </c>
      <c r="X86">
        <v>33927</v>
      </c>
    </row>
    <row r="87" spans="2:24">
      <c r="B87" s="4">
        <f t="shared" si="7"/>
        <v>2.8666</v>
      </c>
      <c r="C87">
        <v>27103</v>
      </c>
      <c r="D87">
        <f t="shared" si="5"/>
        <v>5</v>
      </c>
      <c r="E87">
        <f t="shared" si="6"/>
        <v>121182</v>
      </c>
      <c r="F87">
        <v>22335</v>
      </c>
      <c r="G87">
        <v>22635</v>
      </c>
      <c r="H87">
        <v>23524</v>
      </c>
      <c r="I87">
        <v>25593</v>
      </c>
      <c r="J87">
        <v>27095</v>
      </c>
    </row>
    <row r="88" spans="2:24">
      <c r="B88" s="4">
        <f t="shared" si="7"/>
        <v>8.2848888888888883</v>
      </c>
      <c r="C88">
        <v>32348</v>
      </c>
      <c r="D88">
        <f t="shared" si="5"/>
        <v>9</v>
      </c>
      <c r="E88">
        <f t="shared" si="6"/>
        <v>216568</v>
      </c>
      <c r="F88">
        <v>20365</v>
      </c>
      <c r="G88">
        <v>21183</v>
      </c>
      <c r="H88">
        <v>22158</v>
      </c>
      <c r="I88">
        <v>22653</v>
      </c>
      <c r="J88">
        <v>23256</v>
      </c>
      <c r="K88">
        <v>24092</v>
      </c>
      <c r="L88">
        <v>24155</v>
      </c>
      <c r="M88">
        <v>26362</v>
      </c>
      <c r="N88">
        <v>32344</v>
      </c>
    </row>
    <row r="89" spans="2:24">
      <c r="B89" s="4">
        <f t="shared" si="7"/>
        <v>4.9712941176470586</v>
      </c>
      <c r="C89">
        <v>29921</v>
      </c>
      <c r="D89">
        <f t="shared" si="5"/>
        <v>17</v>
      </c>
      <c r="E89">
        <f t="shared" si="6"/>
        <v>424145</v>
      </c>
      <c r="F89">
        <v>20266</v>
      </c>
      <c r="G89">
        <v>21215</v>
      </c>
      <c r="H89">
        <v>21704</v>
      </c>
      <c r="I89">
        <v>21923</v>
      </c>
      <c r="J89">
        <v>22380</v>
      </c>
      <c r="K89">
        <v>22437</v>
      </c>
      <c r="L89">
        <v>24779</v>
      </c>
      <c r="M89">
        <v>24838</v>
      </c>
      <c r="N89">
        <v>25484</v>
      </c>
      <c r="O89">
        <v>25542</v>
      </c>
      <c r="P89">
        <v>25892</v>
      </c>
      <c r="Q89">
        <v>26387</v>
      </c>
      <c r="R89">
        <v>27097</v>
      </c>
      <c r="S89">
        <v>27127</v>
      </c>
      <c r="T89">
        <v>27913</v>
      </c>
      <c r="U89">
        <v>29251</v>
      </c>
      <c r="V89">
        <v>29910</v>
      </c>
    </row>
    <row r="90" spans="2:24">
      <c r="B90" s="4">
        <f t="shared" si="7"/>
        <v>7.92</v>
      </c>
      <c r="C90">
        <v>33284</v>
      </c>
      <c r="D90">
        <f t="shared" si="5"/>
        <v>11</v>
      </c>
      <c r="E90">
        <f t="shared" si="6"/>
        <v>279004</v>
      </c>
      <c r="F90">
        <v>20722</v>
      </c>
      <c r="G90">
        <v>21322</v>
      </c>
      <c r="H90">
        <v>21410</v>
      </c>
      <c r="I90">
        <v>22204</v>
      </c>
      <c r="J90">
        <v>22809</v>
      </c>
      <c r="K90">
        <v>23945</v>
      </c>
      <c r="L90">
        <v>24259</v>
      </c>
      <c r="M90">
        <v>27838</v>
      </c>
      <c r="N90">
        <v>29069</v>
      </c>
      <c r="O90">
        <v>32153</v>
      </c>
      <c r="P90">
        <v>33273</v>
      </c>
    </row>
    <row r="91" spans="2:24">
      <c r="B91" s="4">
        <f t="shared" si="7"/>
        <v>4.5848666666666666</v>
      </c>
      <c r="C91">
        <v>30591</v>
      </c>
      <c r="D91">
        <f t="shared" si="5"/>
        <v>15</v>
      </c>
      <c r="E91">
        <f t="shared" si="6"/>
        <v>390092</v>
      </c>
      <c r="F91">
        <v>20574</v>
      </c>
      <c r="G91">
        <v>21057</v>
      </c>
      <c r="H91">
        <v>22661</v>
      </c>
      <c r="I91">
        <v>23608</v>
      </c>
      <c r="J91">
        <v>23894</v>
      </c>
      <c r="K91">
        <v>25663</v>
      </c>
      <c r="L91">
        <v>25896</v>
      </c>
      <c r="M91">
        <v>26503</v>
      </c>
      <c r="N91">
        <v>26738</v>
      </c>
      <c r="O91">
        <v>27714</v>
      </c>
      <c r="P91">
        <v>28165</v>
      </c>
      <c r="Q91">
        <v>28316</v>
      </c>
      <c r="R91">
        <v>29350</v>
      </c>
      <c r="S91">
        <v>29367</v>
      </c>
      <c r="T91">
        <v>30586</v>
      </c>
    </row>
    <row r="92" spans="2:24">
      <c r="B92" s="4">
        <f t="shared" si="7"/>
        <v>4.4624285714285712</v>
      </c>
      <c r="C92">
        <v>28297</v>
      </c>
      <c r="D92">
        <f t="shared" si="5"/>
        <v>7</v>
      </c>
      <c r="E92">
        <f t="shared" si="6"/>
        <v>166842</v>
      </c>
      <c r="F92">
        <v>22261</v>
      </c>
      <c r="G92">
        <v>22579</v>
      </c>
      <c r="H92">
        <v>23007</v>
      </c>
      <c r="I92">
        <v>23929</v>
      </c>
      <c r="J92">
        <v>24725</v>
      </c>
      <c r="K92">
        <v>25147</v>
      </c>
      <c r="L92">
        <v>25194</v>
      </c>
    </row>
    <row r="93" spans="2:24">
      <c r="B93" s="4">
        <f t="shared" si="7"/>
        <v>6.8696842105263158</v>
      </c>
      <c r="C93">
        <v>33901</v>
      </c>
      <c r="D93">
        <f t="shared" si="5"/>
        <v>19</v>
      </c>
      <c r="E93">
        <f t="shared" si="6"/>
        <v>513595</v>
      </c>
      <c r="F93">
        <v>20817</v>
      </c>
      <c r="G93">
        <v>22059</v>
      </c>
      <c r="H93">
        <v>22202</v>
      </c>
      <c r="I93">
        <v>22694</v>
      </c>
      <c r="J93">
        <v>23063</v>
      </c>
      <c r="K93">
        <v>23165</v>
      </c>
      <c r="L93">
        <v>24570</v>
      </c>
      <c r="M93">
        <v>25218</v>
      </c>
      <c r="N93">
        <v>26007</v>
      </c>
      <c r="O93">
        <v>26437</v>
      </c>
      <c r="P93">
        <v>26603</v>
      </c>
      <c r="Q93">
        <v>27369</v>
      </c>
      <c r="R93">
        <v>29305</v>
      </c>
      <c r="S93">
        <v>29411</v>
      </c>
      <c r="T93">
        <v>31634</v>
      </c>
      <c r="U93">
        <v>32463</v>
      </c>
      <c r="V93">
        <v>33233</v>
      </c>
      <c r="W93">
        <v>33447</v>
      </c>
      <c r="X93">
        <v>33898</v>
      </c>
    </row>
    <row r="94" spans="2:24">
      <c r="B94" s="4">
        <f t="shared" si="7"/>
        <v>4.3422499999999999</v>
      </c>
      <c r="C94">
        <v>30682</v>
      </c>
      <c r="D94">
        <f t="shared" si="5"/>
        <v>8</v>
      </c>
      <c r="E94">
        <f t="shared" si="6"/>
        <v>210718</v>
      </c>
      <c r="F94">
        <v>21802</v>
      </c>
      <c r="G94">
        <v>23306</v>
      </c>
      <c r="H94">
        <v>23806</v>
      </c>
      <c r="I94">
        <v>25427</v>
      </c>
      <c r="J94">
        <v>26563</v>
      </c>
      <c r="K94">
        <v>28622</v>
      </c>
      <c r="L94">
        <v>30520</v>
      </c>
      <c r="M94">
        <v>30672</v>
      </c>
    </row>
    <row r="95" spans="2:24">
      <c r="B95" s="4">
        <f t="shared" si="7"/>
        <v>2.113</v>
      </c>
      <c r="C95">
        <v>24394</v>
      </c>
      <c r="D95">
        <f t="shared" si="5"/>
        <v>2</v>
      </c>
      <c r="E95">
        <f t="shared" si="6"/>
        <v>44562</v>
      </c>
      <c r="F95">
        <v>21889</v>
      </c>
      <c r="G95">
        <v>22673</v>
      </c>
    </row>
    <row r="96" spans="2:24">
      <c r="B96" s="4">
        <f t="shared" si="7"/>
        <v>6.3187777777777772</v>
      </c>
      <c r="C96">
        <v>29865</v>
      </c>
      <c r="D96">
        <f t="shared" si="5"/>
        <v>9</v>
      </c>
      <c r="E96">
        <f t="shared" si="6"/>
        <v>211916</v>
      </c>
      <c r="F96">
        <v>20448</v>
      </c>
      <c r="G96">
        <v>20802</v>
      </c>
      <c r="H96">
        <v>20817</v>
      </c>
      <c r="I96">
        <v>21263</v>
      </c>
      <c r="J96">
        <v>21386</v>
      </c>
      <c r="K96">
        <v>23977</v>
      </c>
      <c r="L96">
        <v>24414</v>
      </c>
      <c r="M96">
        <v>28946</v>
      </c>
      <c r="N96">
        <v>29863</v>
      </c>
    </row>
    <row r="97" spans="1:21">
      <c r="B97" s="4">
        <f t="shared" si="7"/>
        <v>7.9529285714285711</v>
      </c>
      <c r="C97">
        <v>34168</v>
      </c>
      <c r="D97">
        <f t="shared" si="5"/>
        <v>14</v>
      </c>
      <c r="E97">
        <f t="shared" si="6"/>
        <v>367011</v>
      </c>
      <c r="F97">
        <v>20352</v>
      </c>
      <c r="G97">
        <v>20769</v>
      </c>
      <c r="H97">
        <v>20883</v>
      </c>
      <c r="I97">
        <v>21387</v>
      </c>
      <c r="J97">
        <v>22322</v>
      </c>
      <c r="K97">
        <v>23758</v>
      </c>
      <c r="L97">
        <v>24630</v>
      </c>
      <c r="M97">
        <v>27097</v>
      </c>
      <c r="N97">
        <v>28088</v>
      </c>
      <c r="O97">
        <v>29116</v>
      </c>
      <c r="P97">
        <v>29971</v>
      </c>
      <c r="Q97">
        <v>32157</v>
      </c>
      <c r="R97">
        <v>32323</v>
      </c>
      <c r="S97">
        <v>34158</v>
      </c>
    </row>
    <row r="98" spans="1:21">
      <c r="B98" s="4">
        <f t="shared" si="7"/>
        <v>4.7715555555555556</v>
      </c>
      <c r="C98">
        <v>31461</v>
      </c>
      <c r="D98">
        <f t="shared" si="5"/>
        <v>9</v>
      </c>
      <c r="E98">
        <f t="shared" si="6"/>
        <v>240205</v>
      </c>
      <c r="F98">
        <v>22282</v>
      </c>
      <c r="G98">
        <v>23764</v>
      </c>
      <c r="H98">
        <v>24699</v>
      </c>
      <c r="I98">
        <v>24969</v>
      </c>
      <c r="J98">
        <v>27708</v>
      </c>
      <c r="K98">
        <v>28111</v>
      </c>
      <c r="L98">
        <v>28458</v>
      </c>
      <c r="M98">
        <v>28754</v>
      </c>
      <c r="N98">
        <v>31460</v>
      </c>
    </row>
    <row r="99" spans="1:21">
      <c r="B99" s="4">
        <f t="shared" si="7"/>
        <v>4.8529999999999998</v>
      </c>
      <c r="C99">
        <v>28669</v>
      </c>
      <c r="D99">
        <f t="shared" ref="D99:D162" si="8">COUNT(F99:AU99)</f>
        <v>9</v>
      </c>
      <c r="E99">
        <f t="shared" ref="E99:E162" si="9">SUM(F99:AU99)</f>
        <v>214344</v>
      </c>
      <c r="F99">
        <v>20320</v>
      </c>
      <c r="G99">
        <v>20674</v>
      </c>
      <c r="H99">
        <v>21351</v>
      </c>
      <c r="I99">
        <v>22778</v>
      </c>
      <c r="J99">
        <v>22831</v>
      </c>
      <c r="K99">
        <v>23726</v>
      </c>
      <c r="L99">
        <v>26506</v>
      </c>
      <c r="M99">
        <v>27505</v>
      </c>
      <c r="N99">
        <v>28653</v>
      </c>
    </row>
    <row r="100" spans="1:21">
      <c r="B100" s="4">
        <f t="shared" si="7"/>
        <v>3.3022222222222224</v>
      </c>
      <c r="C100">
        <v>30905</v>
      </c>
      <c r="D100">
        <f t="shared" si="8"/>
        <v>9</v>
      </c>
      <c r="E100">
        <f t="shared" si="9"/>
        <v>248425</v>
      </c>
      <c r="F100">
        <v>22856</v>
      </c>
      <c r="G100">
        <v>23855</v>
      </c>
      <c r="H100">
        <v>25664</v>
      </c>
      <c r="I100">
        <v>26902</v>
      </c>
      <c r="J100">
        <v>27757</v>
      </c>
      <c r="K100">
        <v>28879</v>
      </c>
      <c r="L100">
        <v>30772</v>
      </c>
      <c r="M100">
        <v>30838</v>
      </c>
      <c r="N100">
        <v>30902</v>
      </c>
    </row>
    <row r="101" spans="1:21">
      <c r="B101" s="4">
        <f t="shared" si="7"/>
        <v>5.3903749999999997</v>
      </c>
      <c r="C101">
        <v>31275</v>
      </c>
      <c r="D101">
        <f t="shared" si="8"/>
        <v>16</v>
      </c>
      <c r="E101">
        <f t="shared" si="9"/>
        <v>414154</v>
      </c>
      <c r="F101">
        <v>22010</v>
      </c>
      <c r="G101">
        <v>22184</v>
      </c>
      <c r="H101">
        <v>22327</v>
      </c>
      <c r="I101">
        <v>23521</v>
      </c>
      <c r="J101">
        <v>23837</v>
      </c>
      <c r="K101">
        <v>23997</v>
      </c>
      <c r="L101">
        <v>24689</v>
      </c>
      <c r="M101">
        <v>25219</v>
      </c>
      <c r="N101">
        <v>25419</v>
      </c>
      <c r="O101">
        <v>26473</v>
      </c>
      <c r="P101">
        <v>26954</v>
      </c>
      <c r="Q101">
        <v>27102</v>
      </c>
      <c r="R101">
        <v>28488</v>
      </c>
      <c r="S101">
        <v>29776</v>
      </c>
      <c r="T101">
        <v>30894</v>
      </c>
      <c r="U101">
        <v>31264</v>
      </c>
    </row>
    <row r="102" spans="1:21">
      <c r="B102" s="4"/>
    </row>
    <row r="103" spans="1:21" s="16" customFormat="1">
      <c r="A103" s="16" t="s">
        <v>63</v>
      </c>
      <c r="B103" s="15">
        <f>AVERAGE(B104:B136)</f>
        <v>4.6214257775053245</v>
      </c>
      <c r="C103" s="16">
        <f>CONFIDENCE(0.05,STDEV(B104:B136),COUNT(B104:B136))</f>
        <v>0.4297381904093957</v>
      </c>
      <c r="D103" s="16">
        <f>AVERAGE(D104:D136)</f>
        <v>8.0303030303030312</v>
      </c>
      <c r="E103" s="16">
        <f>CONFIDENCE(0.05,STDEV(D104:D136),COUNT(D104:D136))</f>
        <v>1.0498221416947202</v>
      </c>
      <c r="F103" s="16" t="s">
        <v>14</v>
      </c>
    </row>
    <row r="104" spans="1:21">
      <c r="B104" s="4">
        <f>(((C104*D104)-E104)/D104)/1000</f>
        <v>5.5406666666666666</v>
      </c>
      <c r="C104">
        <v>35097</v>
      </c>
      <c r="D104">
        <f t="shared" si="8"/>
        <v>12</v>
      </c>
      <c r="E104">
        <f t="shared" si="9"/>
        <v>354676</v>
      </c>
      <c r="F104">
        <v>20262</v>
      </c>
      <c r="G104">
        <v>24154</v>
      </c>
      <c r="H104">
        <v>25059</v>
      </c>
      <c r="I104">
        <v>27615</v>
      </c>
      <c r="J104">
        <v>28909</v>
      </c>
      <c r="K104">
        <v>29309</v>
      </c>
      <c r="L104">
        <v>30864</v>
      </c>
      <c r="M104">
        <v>31130</v>
      </c>
      <c r="N104">
        <v>32580</v>
      </c>
      <c r="O104">
        <v>34806</v>
      </c>
      <c r="P104">
        <v>34901</v>
      </c>
      <c r="Q104">
        <v>35087</v>
      </c>
    </row>
    <row r="105" spans="1:21">
      <c r="B105" s="4">
        <f t="shared" ref="B105:B136" si="10">(((C105*D105)-E105)/D105)/1000</f>
        <v>2.4891999999999999</v>
      </c>
      <c r="C105">
        <v>27203</v>
      </c>
      <c r="D105">
        <f t="shared" si="8"/>
        <v>5</v>
      </c>
      <c r="E105">
        <f t="shared" si="9"/>
        <v>123569</v>
      </c>
      <c r="F105">
        <v>23050</v>
      </c>
      <c r="G105">
        <v>23284</v>
      </c>
      <c r="H105">
        <v>24570</v>
      </c>
      <c r="I105">
        <v>26055</v>
      </c>
      <c r="J105">
        <v>26610</v>
      </c>
    </row>
    <row r="106" spans="1:21">
      <c r="B106" s="4">
        <f t="shared" si="10"/>
        <v>3.8035555555555556</v>
      </c>
      <c r="C106">
        <v>29024</v>
      </c>
      <c r="D106">
        <f t="shared" si="8"/>
        <v>9</v>
      </c>
      <c r="E106">
        <f t="shared" si="9"/>
        <v>226984</v>
      </c>
      <c r="F106">
        <v>20998</v>
      </c>
      <c r="G106">
        <v>21491</v>
      </c>
      <c r="H106">
        <v>22720</v>
      </c>
      <c r="I106">
        <v>25387</v>
      </c>
      <c r="J106">
        <v>25724</v>
      </c>
      <c r="K106">
        <v>26272</v>
      </c>
      <c r="L106">
        <v>26714</v>
      </c>
      <c r="M106">
        <v>28661</v>
      </c>
      <c r="N106">
        <v>29017</v>
      </c>
    </row>
    <row r="107" spans="1:21">
      <c r="B107" s="4">
        <f t="shared" si="10"/>
        <v>5.2201666666666666</v>
      </c>
      <c r="C107">
        <v>30563</v>
      </c>
      <c r="D107">
        <f t="shared" si="8"/>
        <v>12</v>
      </c>
      <c r="E107">
        <f t="shared" si="9"/>
        <v>304114</v>
      </c>
      <c r="F107">
        <v>21805</v>
      </c>
      <c r="G107">
        <v>22549</v>
      </c>
      <c r="H107">
        <v>22681</v>
      </c>
      <c r="I107">
        <v>22746</v>
      </c>
      <c r="J107">
        <v>23114</v>
      </c>
      <c r="K107">
        <v>25323</v>
      </c>
      <c r="L107">
        <v>26300</v>
      </c>
      <c r="M107">
        <v>27404</v>
      </c>
      <c r="N107">
        <v>27822</v>
      </c>
      <c r="O107">
        <v>28059</v>
      </c>
      <c r="P107">
        <v>28140</v>
      </c>
      <c r="Q107">
        <v>28171</v>
      </c>
    </row>
    <row r="108" spans="1:21">
      <c r="B108" s="4">
        <f t="shared" si="10"/>
        <v>2.8468</v>
      </c>
      <c r="C108">
        <v>27659</v>
      </c>
      <c r="D108">
        <f t="shared" si="8"/>
        <v>5</v>
      </c>
      <c r="E108">
        <f t="shared" si="9"/>
        <v>124061</v>
      </c>
      <c r="F108">
        <v>20388</v>
      </c>
      <c r="G108">
        <v>23340</v>
      </c>
      <c r="H108">
        <v>26548</v>
      </c>
      <c r="I108">
        <v>26672</v>
      </c>
      <c r="J108">
        <v>27113</v>
      </c>
    </row>
    <row r="109" spans="1:21">
      <c r="B109" s="4">
        <f t="shared" si="10"/>
        <v>4.9950000000000001</v>
      </c>
      <c r="C109">
        <v>31496</v>
      </c>
      <c r="D109">
        <f t="shared" si="8"/>
        <v>16</v>
      </c>
      <c r="E109">
        <f t="shared" si="9"/>
        <v>424016</v>
      </c>
      <c r="F109">
        <v>20242</v>
      </c>
      <c r="G109">
        <v>21021</v>
      </c>
      <c r="H109">
        <v>21462</v>
      </c>
      <c r="I109">
        <v>21553</v>
      </c>
      <c r="J109">
        <v>23808</v>
      </c>
      <c r="K109">
        <v>24188</v>
      </c>
      <c r="L109">
        <v>25440</v>
      </c>
      <c r="M109">
        <v>27544</v>
      </c>
      <c r="N109">
        <v>27986</v>
      </c>
      <c r="O109">
        <v>28459</v>
      </c>
      <c r="P109">
        <v>28627</v>
      </c>
      <c r="Q109">
        <v>29840</v>
      </c>
      <c r="R109">
        <v>30314</v>
      </c>
      <c r="S109">
        <v>30897</v>
      </c>
      <c r="T109">
        <v>31150</v>
      </c>
      <c r="U109">
        <v>31485</v>
      </c>
    </row>
    <row r="110" spans="1:21">
      <c r="B110" s="4">
        <f t="shared" si="10"/>
        <v>3.5852499999999998</v>
      </c>
      <c r="C110">
        <v>27088</v>
      </c>
      <c r="D110">
        <f t="shared" si="8"/>
        <v>8</v>
      </c>
      <c r="E110">
        <f t="shared" si="9"/>
        <v>188022</v>
      </c>
      <c r="F110">
        <v>20738</v>
      </c>
      <c r="G110">
        <v>20955</v>
      </c>
      <c r="H110">
        <v>21069</v>
      </c>
      <c r="I110">
        <v>22791</v>
      </c>
      <c r="J110">
        <v>23972</v>
      </c>
      <c r="K110">
        <v>24404</v>
      </c>
      <c r="L110">
        <v>27015</v>
      </c>
      <c r="M110">
        <v>27078</v>
      </c>
    </row>
    <row r="111" spans="1:21">
      <c r="B111" s="4">
        <f t="shared" si="10"/>
        <v>4.5711818181818185</v>
      </c>
      <c r="C111">
        <v>30404</v>
      </c>
      <c r="D111">
        <f t="shared" si="8"/>
        <v>11</v>
      </c>
      <c r="E111">
        <f t="shared" si="9"/>
        <v>284161</v>
      </c>
      <c r="F111">
        <v>21783</v>
      </c>
      <c r="G111">
        <v>22649</v>
      </c>
      <c r="H111">
        <v>23730</v>
      </c>
      <c r="I111">
        <v>24902</v>
      </c>
      <c r="J111">
        <v>25180</v>
      </c>
      <c r="K111">
        <v>25181</v>
      </c>
      <c r="L111">
        <v>25585</v>
      </c>
      <c r="M111">
        <v>25888</v>
      </c>
      <c r="N111">
        <v>28521</v>
      </c>
      <c r="O111">
        <v>30348</v>
      </c>
      <c r="P111">
        <v>30394</v>
      </c>
    </row>
    <row r="112" spans="1:21">
      <c r="B112" s="4">
        <f t="shared" si="10"/>
        <v>3.4181666666666666</v>
      </c>
      <c r="C112">
        <v>27884</v>
      </c>
      <c r="D112">
        <f t="shared" si="8"/>
        <v>6</v>
      </c>
      <c r="E112">
        <f t="shared" si="9"/>
        <v>146795</v>
      </c>
      <c r="F112">
        <v>20285</v>
      </c>
      <c r="G112">
        <v>20502</v>
      </c>
      <c r="H112">
        <v>22980</v>
      </c>
      <c r="I112">
        <v>27570</v>
      </c>
      <c r="J112">
        <v>27585</v>
      </c>
      <c r="K112">
        <v>27873</v>
      </c>
    </row>
    <row r="113" spans="2:16">
      <c r="B113" s="4">
        <f t="shared" si="10"/>
        <v>4.7012499999999999</v>
      </c>
      <c r="C113">
        <v>28135</v>
      </c>
      <c r="D113">
        <f t="shared" si="8"/>
        <v>8</v>
      </c>
      <c r="E113">
        <f t="shared" si="9"/>
        <v>187470</v>
      </c>
      <c r="F113">
        <v>20417</v>
      </c>
      <c r="G113">
        <v>21852</v>
      </c>
      <c r="H113">
        <v>22336</v>
      </c>
      <c r="I113">
        <v>22604</v>
      </c>
      <c r="J113">
        <v>23111</v>
      </c>
      <c r="K113">
        <v>25500</v>
      </c>
      <c r="L113">
        <v>25741</v>
      </c>
      <c r="M113">
        <v>25909</v>
      </c>
    </row>
    <row r="114" spans="2:16">
      <c r="B114" s="4">
        <f t="shared" si="10"/>
        <v>5.6184545454545454</v>
      </c>
      <c r="C114">
        <v>29178</v>
      </c>
      <c r="D114">
        <f t="shared" si="8"/>
        <v>11</v>
      </c>
      <c r="E114">
        <f t="shared" si="9"/>
        <v>259155</v>
      </c>
      <c r="F114">
        <v>20635</v>
      </c>
      <c r="G114">
        <v>20731</v>
      </c>
      <c r="H114">
        <v>20850</v>
      </c>
      <c r="I114">
        <v>21787</v>
      </c>
      <c r="J114">
        <v>22336</v>
      </c>
      <c r="K114">
        <v>22821</v>
      </c>
      <c r="L114">
        <v>23994</v>
      </c>
      <c r="M114">
        <v>25395</v>
      </c>
      <c r="N114">
        <v>25759</v>
      </c>
      <c r="O114">
        <v>26349</v>
      </c>
      <c r="P114">
        <v>28498</v>
      </c>
    </row>
    <row r="115" spans="2:16">
      <c r="B115" s="4">
        <f t="shared" si="10"/>
        <v>3.1004999999999998</v>
      </c>
      <c r="C115">
        <v>30180</v>
      </c>
      <c r="D115">
        <f t="shared" si="8"/>
        <v>4</v>
      </c>
      <c r="E115">
        <f t="shared" si="9"/>
        <v>108318</v>
      </c>
      <c r="F115">
        <v>23886</v>
      </c>
      <c r="G115">
        <v>26376</v>
      </c>
      <c r="H115">
        <v>27880</v>
      </c>
      <c r="I115">
        <v>30176</v>
      </c>
    </row>
    <row r="116" spans="2:16">
      <c r="B116" s="4">
        <f t="shared" si="10"/>
        <v>4.9487272727272726</v>
      </c>
      <c r="C116">
        <v>29863</v>
      </c>
      <c r="D116">
        <f t="shared" si="8"/>
        <v>11</v>
      </c>
      <c r="E116">
        <f t="shared" si="9"/>
        <v>274057</v>
      </c>
      <c r="F116">
        <v>20193</v>
      </c>
      <c r="G116">
        <v>20402</v>
      </c>
      <c r="H116">
        <v>22877</v>
      </c>
      <c r="I116">
        <v>22923</v>
      </c>
      <c r="J116">
        <v>24492</v>
      </c>
      <c r="K116">
        <v>24840</v>
      </c>
      <c r="L116">
        <v>25147</v>
      </c>
      <c r="M116">
        <v>26228</v>
      </c>
      <c r="N116">
        <v>28226</v>
      </c>
      <c r="O116">
        <v>28877</v>
      </c>
      <c r="P116">
        <v>29852</v>
      </c>
    </row>
    <row r="117" spans="2:16">
      <c r="B117" s="4">
        <f t="shared" si="10"/>
        <v>4.0011111111111113</v>
      </c>
      <c r="C117">
        <v>29585</v>
      </c>
      <c r="D117">
        <f t="shared" si="8"/>
        <v>9</v>
      </c>
      <c r="E117">
        <f t="shared" si="9"/>
        <v>230255</v>
      </c>
      <c r="F117">
        <v>21935</v>
      </c>
      <c r="G117">
        <v>22019</v>
      </c>
      <c r="H117">
        <v>22420</v>
      </c>
      <c r="I117">
        <v>25848</v>
      </c>
      <c r="J117">
        <v>26080</v>
      </c>
      <c r="K117">
        <v>26434</v>
      </c>
      <c r="L117">
        <v>27799</v>
      </c>
      <c r="M117">
        <v>28138</v>
      </c>
      <c r="N117">
        <v>29582</v>
      </c>
    </row>
    <row r="118" spans="2:16">
      <c r="B118" s="4">
        <f t="shared" si="10"/>
        <v>6.9243333333333332</v>
      </c>
      <c r="C118">
        <v>31867</v>
      </c>
      <c r="D118">
        <f t="shared" si="8"/>
        <v>6</v>
      </c>
      <c r="E118">
        <f t="shared" si="9"/>
        <v>149656</v>
      </c>
      <c r="F118">
        <v>20595</v>
      </c>
      <c r="G118">
        <v>21750</v>
      </c>
      <c r="H118">
        <v>22002</v>
      </c>
      <c r="I118">
        <v>25698</v>
      </c>
      <c r="J118">
        <v>27745</v>
      </c>
      <c r="K118">
        <v>31866</v>
      </c>
    </row>
    <row r="119" spans="2:16">
      <c r="B119" s="4">
        <f t="shared" si="10"/>
        <v>5.3358999999999996</v>
      </c>
      <c r="C119">
        <v>29094</v>
      </c>
      <c r="D119">
        <f t="shared" si="8"/>
        <v>10</v>
      </c>
      <c r="E119">
        <f t="shared" si="9"/>
        <v>237581</v>
      </c>
      <c r="F119">
        <v>20315</v>
      </c>
      <c r="G119">
        <v>20971</v>
      </c>
      <c r="H119">
        <v>21151</v>
      </c>
      <c r="I119">
        <v>21649</v>
      </c>
      <c r="J119">
        <v>22963</v>
      </c>
      <c r="K119">
        <v>23137</v>
      </c>
      <c r="L119">
        <v>25169</v>
      </c>
      <c r="M119">
        <v>25646</v>
      </c>
      <c r="N119">
        <v>27515</v>
      </c>
      <c r="O119">
        <v>29065</v>
      </c>
    </row>
    <row r="120" spans="2:16">
      <c r="B120" s="4">
        <f t="shared" si="10"/>
        <v>2.7676666666666665</v>
      </c>
      <c r="C120">
        <v>28064</v>
      </c>
      <c r="D120">
        <f t="shared" si="8"/>
        <v>3</v>
      </c>
      <c r="E120">
        <f t="shared" si="9"/>
        <v>75889</v>
      </c>
      <c r="F120">
        <v>24123</v>
      </c>
      <c r="G120">
        <v>25233</v>
      </c>
      <c r="H120">
        <v>26533</v>
      </c>
    </row>
    <row r="121" spans="2:16">
      <c r="B121" s="4">
        <f t="shared" si="10"/>
        <v>4.4539090909090913</v>
      </c>
      <c r="C121">
        <v>29683</v>
      </c>
      <c r="D121">
        <f t="shared" si="8"/>
        <v>11</v>
      </c>
      <c r="E121">
        <f t="shared" si="9"/>
        <v>277520</v>
      </c>
      <c r="F121">
        <v>20800</v>
      </c>
      <c r="G121">
        <v>22739</v>
      </c>
      <c r="H121">
        <v>23153</v>
      </c>
      <c r="I121">
        <v>24952</v>
      </c>
      <c r="J121">
        <v>25419</v>
      </c>
      <c r="K121">
        <v>25538</v>
      </c>
      <c r="L121">
        <v>25933</v>
      </c>
      <c r="M121">
        <v>26199</v>
      </c>
      <c r="N121">
        <v>26275</v>
      </c>
      <c r="O121">
        <v>26834</v>
      </c>
      <c r="P121">
        <v>29678</v>
      </c>
    </row>
    <row r="122" spans="2:16">
      <c r="B122" s="4">
        <f t="shared" si="10"/>
        <v>3.2875000000000001</v>
      </c>
      <c r="C122">
        <v>26599</v>
      </c>
      <c r="D122">
        <f t="shared" si="8"/>
        <v>8</v>
      </c>
      <c r="E122">
        <f t="shared" si="9"/>
        <v>186492</v>
      </c>
      <c r="F122">
        <v>21111</v>
      </c>
      <c r="G122">
        <v>21130</v>
      </c>
      <c r="H122">
        <v>21381</v>
      </c>
      <c r="I122">
        <v>22041</v>
      </c>
      <c r="J122">
        <v>24197</v>
      </c>
      <c r="K122">
        <v>24898</v>
      </c>
      <c r="L122">
        <v>25136</v>
      </c>
      <c r="M122">
        <v>26598</v>
      </c>
    </row>
    <row r="123" spans="2:16">
      <c r="B123" s="4">
        <f t="shared" si="10"/>
        <v>4.6219999999999999</v>
      </c>
      <c r="C123">
        <v>28448</v>
      </c>
      <c r="D123">
        <f t="shared" si="8"/>
        <v>6</v>
      </c>
      <c r="E123">
        <f t="shared" si="9"/>
        <v>142956</v>
      </c>
      <c r="F123">
        <v>20822</v>
      </c>
      <c r="G123">
        <v>21237</v>
      </c>
      <c r="H123">
        <v>22659</v>
      </c>
      <c r="I123">
        <v>22910</v>
      </c>
      <c r="J123">
        <v>26884</v>
      </c>
      <c r="K123">
        <v>28444</v>
      </c>
    </row>
    <row r="124" spans="2:16">
      <c r="B124" s="4">
        <f t="shared" si="10"/>
        <v>6.1456666666666671</v>
      </c>
      <c r="C124">
        <v>28724</v>
      </c>
      <c r="D124">
        <f t="shared" si="8"/>
        <v>3</v>
      </c>
      <c r="E124">
        <f t="shared" si="9"/>
        <v>67735</v>
      </c>
      <c r="F124">
        <v>20695</v>
      </c>
      <c r="G124">
        <v>22538</v>
      </c>
      <c r="H124">
        <v>24502</v>
      </c>
    </row>
    <row r="125" spans="2:16">
      <c r="B125" s="4">
        <f t="shared" si="10"/>
        <v>3.5745714285714283</v>
      </c>
      <c r="C125">
        <v>29421</v>
      </c>
      <c r="D125">
        <f t="shared" si="8"/>
        <v>7</v>
      </c>
      <c r="E125">
        <f t="shared" si="9"/>
        <v>180925</v>
      </c>
      <c r="F125">
        <v>23967</v>
      </c>
      <c r="G125">
        <v>24731</v>
      </c>
      <c r="H125">
        <v>25086</v>
      </c>
      <c r="I125">
        <v>25400</v>
      </c>
      <c r="J125">
        <v>25541</v>
      </c>
      <c r="K125">
        <v>26790</v>
      </c>
      <c r="L125">
        <v>29410</v>
      </c>
    </row>
    <row r="126" spans="2:16">
      <c r="B126" s="4">
        <f t="shared" si="10"/>
        <v>3.5523333333333333</v>
      </c>
      <c r="C126">
        <v>25829</v>
      </c>
      <c r="D126">
        <f t="shared" si="8"/>
        <v>6</v>
      </c>
      <c r="E126">
        <f t="shared" si="9"/>
        <v>133660</v>
      </c>
      <c r="F126">
        <v>20474</v>
      </c>
      <c r="G126">
        <v>20791</v>
      </c>
      <c r="H126">
        <v>21793</v>
      </c>
      <c r="I126">
        <v>21846</v>
      </c>
      <c r="J126">
        <v>23944</v>
      </c>
      <c r="K126">
        <v>24812</v>
      </c>
    </row>
    <row r="127" spans="2:16">
      <c r="B127" s="4">
        <f t="shared" si="10"/>
        <v>7.1457499999999996</v>
      </c>
      <c r="C127">
        <v>31251</v>
      </c>
      <c r="D127">
        <f t="shared" si="8"/>
        <v>4</v>
      </c>
      <c r="E127">
        <f t="shared" si="9"/>
        <v>96421</v>
      </c>
      <c r="F127">
        <v>20538</v>
      </c>
      <c r="G127">
        <v>21010</v>
      </c>
      <c r="H127">
        <v>23630</v>
      </c>
      <c r="I127">
        <v>31243</v>
      </c>
    </row>
    <row r="128" spans="2:16">
      <c r="B128" s="4">
        <f t="shared" si="10"/>
        <v>6.2797999999999998</v>
      </c>
      <c r="C128">
        <v>30586</v>
      </c>
      <c r="D128">
        <f t="shared" si="8"/>
        <v>10</v>
      </c>
      <c r="E128">
        <f t="shared" si="9"/>
        <v>243062</v>
      </c>
      <c r="F128">
        <v>20418</v>
      </c>
      <c r="G128">
        <v>20786</v>
      </c>
      <c r="H128">
        <v>21839</v>
      </c>
      <c r="I128">
        <v>21887</v>
      </c>
      <c r="J128">
        <v>22308</v>
      </c>
      <c r="K128">
        <v>22508</v>
      </c>
      <c r="L128">
        <v>23155</v>
      </c>
      <c r="M128">
        <v>29561</v>
      </c>
      <c r="N128">
        <v>30019</v>
      </c>
      <c r="O128">
        <v>30581</v>
      </c>
    </row>
    <row r="129" spans="1:18">
      <c r="B129" s="4">
        <f t="shared" si="10"/>
        <v>4.155125</v>
      </c>
      <c r="C129">
        <v>32665</v>
      </c>
      <c r="D129">
        <f t="shared" si="8"/>
        <v>8</v>
      </c>
      <c r="E129">
        <f t="shared" si="9"/>
        <v>228079</v>
      </c>
      <c r="F129">
        <v>22867</v>
      </c>
      <c r="G129">
        <v>23031</v>
      </c>
      <c r="H129">
        <v>24687</v>
      </c>
      <c r="I129">
        <v>29533</v>
      </c>
      <c r="J129">
        <v>31448</v>
      </c>
      <c r="K129">
        <v>31828</v>
      </c>
      <c r="L129">
        <v>32030</v>
      </c>
      <c r="M129">
        <v>32655</v>
      </c>
    </row>
    <row r="130" spans="1:18">
      <c r="B130" s="4">
        <f t="shared" si="10"/>
        <v>7.2454285714285716</v>
      </c>
      <c r="C130">
        <v>35186</v>
      </c>
      <c r="D130">
        <f t="shared" si="8"/>
        <v>7</v>
      </c>
      <c r="E130">
        <f t="shared" si="9"/>
        <v>195584</v>
      </c>
      <c r="F130">
        <v>22639</v>
      </c>
      <c r="G130">
        <v>23195</v>
      </c>
      <c r="H130">
        <v>23772</v>
      </c>
      <c r="I130">
        <v>27350</v>
      </c>
      <c r="J130">
        <v>28995</v>
      </c>
      <c r="K130">
        <v>34457</v>
      </c>
      <c r="L130">
        <v>35176</v>
      </c>
    </row>
    <row r="131" spans="1:18">
      <c r="B131" s="4">
        <f t="shared" si="10"/>
        <v>4.327</v>
      </c>
      <c r="C131">
        <v>27141</v>
      </c>
      <c r="D131">
        <f t="shared" si="8"/>
        <v>6</v>
      </c>
      <c r="E131">
        <f t="shared" si="9"/>
        <v>136884</v>
      </c>
      <c r="F131">
        <v>21699</v>
      </c>
      <c r="G131">
        <v>22456</v>
      </c>
      <c r="H131">
        <v>22765</v>
      </c>
      <c r="I131">
        <v>22815</v>
      </c>
      <c r="J131">
        <v>23265</v>
      </c>
      <c r="K131">
        <v>23884</v>
      </c>
    </row>
    <row r="132" spans="1:18">
      <c r="B132" s="4">
        <f t="shared" si="10"/>
        <v>3.8394285714285714</v>
      </c>
      <c r="C132">
        <v>27558</v>
      </c>
      <c r="D132">
        <f t="shared" si="8"/>
        <v>7</v>
      </c>
      <c r="E132">
        <f t="shared" si="9"/>
        <v>166030</v>
      </c>
      <c r="F132">
        <v>20250</v>
      </c>
      <c r="G132">
        <v>22340</v>
      </c>
      <c r="H132">
        <v>23178</v>
      </c>
      <c r="I132">
        <v>23590</v>
      </c>
      <c r="J132">
        <v>23858</v>
      </c>
      <c r="K132">
        <v>25263</v>
      </c>
      <c r="L132">
        <v>27551</v>
      </c>
    </row>
    <row r="133" spans="1:18">
      <c r="B133" s="4">
        <f t="shared" si="10"/>
        <v>4.7046999999999999</v>
      </c>
      <c r="C133">
        <v>28876</v>
      </c>
      <c r="D133">
        <f t="shared" si="8"/>
        <v>10</v>
      </c>
      <c r="E133">
        <f t="shared" si="9"/>
        <v>241713</v>
      </c>
      <c r="F133">
        <v>20551</v>
      </c>
      <c r="G133">
        <v>21649</v>
      </c>
      <c r="H133">
        <v>21715</v>
      </c>
      <c r="I133">
        <v>23095</v>
      </c>
      <c r="J133">
        <v>23833</v>
      </c>
      <c r="K133">
        <v>23952</v>
      </c>
      <c r="L133">
        <v>25353</v>
      </c>
      <c r="M133">
        <v>25687</v>
      </c>
      <c r="N133">
        <v>27005</v>
      </c>
      <c r="O133">
        <v>28873</v>
      </c>
    </row>
    <row r="134" spans="1:18">
      <c r="B134" s="4">
        <f t="shared" si="10"/>
        <v>5.4943076923076921</v>
      </c>
      <c r="C134">
        <v>30660</v>
      </c>
      <c r="D134">
        <f t="shared" si="8"/>
        <v>13</v>
      </c>
      <c r="E134">
        <f t="shared" si="9"/>
        <v>327154</v>
      </c>
      <c r="F134">
        <v>20631</v>
      </c>
      <c r="G134">
        <v>21536</v>
      </c>
      <c r="H134">
        <v>21917</v>
      </c>
      <c r="I134">
        <v>22959</v>
      </c>
      <c r="J134">
        <v>23454</v>
      </c>
      <c r="K134">
        <v>25317</v>
      </c>
      <c r="L134">
        <v>25678</v>
      </c>
      <c r="M134">
        <v>25829</v>
      </c>
      <c r="N134">
        <v>25839</v>
      </c>
      <c r="O134">
        <v>26976</v>
      </c>
      <c r="P134">
        <v>28283</v>
      </c>
      <c r="Q134">
        <v>29036</v>
      </c>
      <c r="R134">
        <v>29699</v>
      </c>
    </row>
    <row r="135" spans="1:18">
      <c r="B135" s="4">
        <f t="shared" si="10"/>
        <v>4.1135999999999999</v>
      </c>
      <c r="C135">
        <v>31031</v>
      </c>
      <c r="D135">
        <f t="shared" si="8"/>
        <v>5</v>
      </c>
      <c r="E135">
        <f t="shared" si="9"/>
        <v>134587</v>
      </c>
      <c r="F135">
        <v>21362</v>
      </c>
      <c r="G135">
        <v>25675</v>
      </c>
      <c r="H135">
        <v>27142</v>
      </c>
      <c r="I135">
        <v>29384</v>
      </c>
      <c r="J135">
        <v>31024</v>
      </c>
    </row>
    <row r="136" spans="1:18">
      <c r="B136" s="4">
        <f t="shared" si="10"/>
        <v>5.6980000000000004</v>
      </c>
      <c r="C136">
        <v>29819</v>
      </c>
      <c r="D136">
        <f t="shared" si="8"/>
        <v>8</v>
      </c>
      <c r="E136">
        <f t="shared" si="9"/>
        <v>192968</v>
      </c>
      <c r="F136">
        <v>20243</v>
      </c>
      <c r="G136">
        <v>20704</v>
      </c>
      <c r="H136">
        <v>22529</v>
      </c>
      <c r="I136">
        <v>24076</v>
      </c>
      <c r="J136">
        <v>25680</v>
      </c>
      <c r="K136">
        <v>25926</v>
      </c>
      <c r="L136">
        <v>26598</v>
      </c>
      <c r="M136">
        <v>27212</v>
      </c>
    </row>
    <row r="137" spans="1:18">
      <c r="B137" s="4"/>
      <c r="F137" t="s">
        <v>11</v>
      </c>
    </row>
    <row r="138" spans="1:18" s="16" customFormat="1">
      <c r="A138" s="16" t="s">
        <v>63</v>
      </c>
      <c r="B138" s="15">
        <f>AVERAGE(B139:B171)</f>
        <v>4.5977517676767681</v>
      </c>
      <c r="C138" s="16">
        <f>CONFIDENCE(0.05,STDEV(B139:B171),COUNT(B139:B171))</f>
        <v>0.70364605023647442</v>
      </c>
      <c r="D138" s="16">
        <f>AVERAGE(D139:D171)</f>
        <v>6.4545454545454541</v>
      </c>
      <c r="E138" s="16">
        <f>CONFIDENCE(0.05,STDEV(D139:D171),COUNT(D139:D171))</f>
        <v>0.81408292916240121</v>
      </c>
      <c r="F138" s="16" t="s">
        <v>15</v>
      </c>
    </row>
    <row r="139" spans="1:18">
      <c r="B139" s="4">
        <f>(((C139*D139)-E139)/D139)/1000</f>
        <v>9.4480000000000004</v>
      </c>
      <c r="C139">
        <v>31714</v>
      </c>
      <c r="D139">
        <f t="shared" si="8"/>
        <v>7</v>
      </c>
      <c r="E139">
        <f t="shared" si="9"/>
        <v>155862</v>
      </c>
      <c r="F139">
        <v>20547</v>
      </c>
      <c r="G139">
        <v>21066</v>
      </c>
      <c r="H139">
        <v>21247</v>
      </c>
      <c r="I139">
        <v>21887</v>
      </c>
      <c r="J139">
        <v>21992</v>
      </c>
      <c r="K139">
        <v>24542</v>
      </c>
      <c r="L139">
        <v>24581</v>
      </c>
    </row>
    <row r="140" spans="1:18">
      <c r="B140" s="4">
        <f t="shared" ref="B140:B171" si="11">(((C140*D140)-E140)/D140)/1000</f>
        <v>2.7601666666666667</v>
      </c>
      <c r="C140">
        <v>28902</v>
      </c>
      <c r="D140">
        <f t="shared" si="8"/>
        <v>6</v>
      </c>
      <c r="E140">
        <f t="shared" si="9"/>
        <v>156851</v>
      </c>
      <c r="F140">
        <v>21238</v>
      </c>
      <c r="G140">
        <v>23208</v>
      </c>
      <c r="H140">
        <v>27148</v>
      </c>
      <c r="I140">
        <v>27521</v>
      </c>
      <c r="J140">
        <v>28835</v>
      </c>
      <c r="K140">
        <v>28901</v>
      </c>
    </row>
    <row r="141" spans="1:18">
      <c r="B141" s="4">
        <f t="shared" si="11"/>
        <v>4.3129999999999997</v>
      </c>
      <c r="C141">
        <v>30019</v>
      </c>
      <c r="D141">
        <f t="shared" si="8"/>
        <v>4</v>
      </c>
      <c r="E141">
        <f t="shared" si="9"/>
        <v>102824</v>
      </c>
      <c r="F141">
        <v>20591</v>
      </c>
      <c r="G141">
        <v>25853</v>
      </c>
      <c r="H141">
        <v>27831</v>
      </c>
      <c r="I141">
        <v>28549</v>
      </c>
    </row>
    <row r="142" spans="1:18">
      <c r="B142" s="4">
        <f t="shared" si="11"/>
        <v>3.7862499999999999</v>
      </c>
      <c r="C142">
        <v>30717</v>
      </c>
      <c r="D142">
        <f t="shared" si="8"/>
        <v>4</v>
      </c>
      <c r="E142">
        <f t="shared" si="9"/>
        <v>107723</v>
      </c>
      <c r="F142">
        <v>23497</v>
      </c>
      <c r="G142">
        <v>23501</v>
      </c>
      <c r="H142">
        <v>30010</v>
      </c>
      <c r="I142">
        <v>30715</v>
      </c>
    </row>
    <row r="143" spans="1:18">
      <c r="B143" s="4">
        <f t="shared" si="11"/>
        <v>4.6844285714285716</v>
      </c>
      <c r="C143">
        <v>29263</v>
      </c>
      <c r="D143">
        <f t="shared" si="8"/>
        <v>7</v>
      </c>
      <c r="E143">
        <f t="shared" si="9"/>
        <v>172050</v>
      </c>
      <c r="F143">
        <v>21130</v>
      </c>
      <c r="G143">
        <v>21434</v>
      </c>
      <c r="H143">
        <v>23664</v>
      </c>
      <c r="I143">
        <v>23877</v>
      </c>
      <c r="J143">
        <v>25287</v>
      </c>
      <c r="K143">
        <v>27411</v>
      </c>
      <c r="L143">
        <v>29247</v>
      </c>
    </row>
    <row r="144" spans="1:18">
      <c r="B144" s="4">
        <f t="shared" si="11"/>
        <v>2.0326666666666666</v>
      </c>
      <c r="C144">
        <v>27519</v>
      </c>
      <c r="D144">
        <f t="shared" si="8"/>
        <v>6</v>
      </c>
      <c r="E144">
        <f t="shared" si="9"/>
        <v>152918</v>
      </c>
      <c r="F144">
        <v>22727</v>
      </c>
      <c r="G144">
        <v>22878</v>
      </c>
      <c r="H144">
        <v>25835</v>
      </c>
      <c r="I144">
        <v>26600</v>
      </c>
      <c r="J144">
        <v>27370</v>
      </c>
      <c r="K144">
        <v>27508</v>
      </c>
    </row>
    <row r="145" spans="2:17">
      <c r="B145" s="4">
        <f t="shared" si="11"/>
        <v>4.2229999999999999</v>
      </c>
      <c r="C145">
        <v>30451</v>
      </c>
      <c r="D145">
        <f t="shared" si="8"/>
        <v>7</v>
      </c>
      <c r="E145">
        <f t="shared" si="9"/>
        <v>183596</v>
      </c>
      <c r="F145">
        <v>21495</v>
      </c>
      <c r="G145">
        <v>24285</v>
      </c>
      <c r="H145">
        <v>25570</v>
      </c>
      <c r="I145">
        <v>25826</v>
      </c>
      <c r="J145">
        <v>26595</v>
      </c>
      <c r="K145">
        <v>29911</v>
      </c>
      <c r="L145">
        <v>29914</v>
      </c>
    </row>
    <row r="146" spans="2:17">
      <c r="B146" s="4">
        <f t="shared" si="11"/>
        <v>5.1215000000000002</v>
      </c>
      <c r="C146">
        <v>29794</v>
      </c>
      <c r="D146">
        <f t="shared" si="8"/>
        <v>8</v>
      </c>
      <c r="E146">
        <f t="shared" si="9"/>
        <v>197380</v>
      </c>
      <c r="F146">
        <v>21495</v>
      </c>
      <c r="G146">
        <v>22049</v>
      </c>
      <c r="H146">
        <v>22481</v>
      </c>
      <c r="I146">
        <v>23054</v>
      </c>
      <c r="J146">
        <v>23123</v>
      </c>
      <c r="K146">
        <v>27052</v>
      </c>
      <c r="L146">
        <v>28500</v>
      </c>
      <c r="M146">
        <v>29626</v>
      </c>
    </row>
    <row r="147" spans="2:17">
      <c r="B147" s="4">
        <f t="shared" si="11"/>
        <v>5.9971249999999996</v>
      </c>
      <c r="C147">
        <v>31116</v>
      </c>
      <c r="D147">
        <f t="shared" si="8"/>
        <v>8</v>
      </c>
      <c r="E147">
        <f t="shared" si="9"/>
        <v>200951</v>
      </c>
      <c r="F147">
        <v>20681</v>
      </c>
      <c r="G147">
        <v>20808</v>
      </c>
      <c r="H147">
        <v>21416</v>
      </c>
      <c r="I147">
        <v>23668</v>
      </c>
      <c r="J147">
        <v>26166</v>
      </c>
      <c r="K147">
        <v>27205</v>
      </c>
      <c r="L147">
        <v>29895</v>
      </c>
      <c r="M147">
        <v>31112</v>
      </c>
    </row>
    <row r="148" spans="2:17">
      <c r="B148" s="4">
        <f t="shared" si="11"/>
        <v>3.032375</v>
      </c>
      <c r="C148">
        <v>27416</v>
      </c>
      <c r="D148">
        <f t="shared" si="8"/>
        <v>8</v>
      </c>
      <c r="E148">
        <f t="shared" si="9"/>
        <v>195069</v>
      </c>
      <c r="F148">
        <v>22193</v>
      </c>
      <c r="G148">
        <v>22364</v>
      </c>
      <c r="H148">
        <v>22485</v>
      </c>
      <c r="I148">
        <v>23433</v>
      </c>
      <c r="J148">
        <v>24332</v>
      </c>
      <c r="K148">
        <v>26280</v>
      </c>
      <c r="L148">
        <v>26582</v>
      </c>
      <c r="M148">
        <v>27400</v>
      </c>
    </row>
    <row r="149" spans="2:17">
      <c r="B149" s="4">
        <f t="shared" si="11"/>
        <v>2.8872499999999999</v>
      </c>
      <c r="C149">
        <v>28426</v>
      </c>
      <c r="D149">
        <f t="shared" si="8"/>
        <v>4</v>
      </c>
      <c r="E149">
        <f t="shared" si="9"/>
        <v>102155</v>
      </c>
      <c r="F149">
        <v>22102</v>
      </c>
      <c r="G149">
        <v>25642</v>
      </c>
      <c r="H149">
        <v>25995</v>
      </c>
      <c r="I149">
        <v>28416</v>
      </c>
    </row>
    <row r="150" spans="2:17">
      <c r="B150" s="4">
        <f t="shared" si="11"/>
        <v>9.5836666666666659</v>
      </c>
      <c r="C150">
        <v>37794</v>
      </c>
      <c r="D150">
        <f t="shared" si="8"/>
        <v>12</v>
      </c>
      <c r="E150">
        <f t="shared" si="9"/>
        <v>338524</v>
      </c>
      <c r="F150">
        <v>22056</v>
      </c>
      <c r="G150">
        <v>22417</v>
      </c>
      <c r="H150">
        <v>22604</v>
      </c>
      <c r="I150">
        <v>22780</v>
      </c>
      <c r="J150">
        <v>23012</v>
      </c>
      <c r="K150">
        <v>25136</v>
      </c>
      <c r="L150">
        <v>30092</v>
      </c>
      <c r="M150">
        <v>31131</v>
      </c>
      <c r="N150">
        <v>32283</v>
      </c>
      <c r="O150">
        <v>34403</v>
      </c>
      <c r="P150">
        <v>34818</v>
      </c>
      <c r="Q150">
        <v>37792</v>
      </c>
    </row>
    <row r="151" spans="2:17">
      <c r="B151" s="4">
        <f t="shared" si="11"/>
        <v>6.3730000000000002</v>
      </c>
      <c r="C151">
        <v>32615</v>
      </c>
      <c r="D151">
        <f t="shared" si="8"/>
        <v>12</v>
      </c>
      <c r="E151">
        <f t="shared" si="9"/>
        <v>314904</v>
      </c>
      <c r="F151">
        <v>20935</v>
      </c>
      <c r="G151">
        <v>21388</v>
      </c>
      <c r="H151">
        <v>21629</v>
      </c>
      <c r="I151">
        <v>22984</v>
      </c>
      <c r="J151">
        <v>23385</v>
      </c>
      <c r="K151">
        <v>26482</v>
      </c>
      <c r="L151">
        <v>26936</v>
      </c>
      <c r="M151">
        <v>27904</v>
      </c>
      <c r="N151">
        <v>28423</v>
      </c>
      <c r="O151">
        <v>29881</v>
      </c>
      <c r="P151">
        <v>32352</v>
      </c>
      <c r="Q151">
        <v>32605</v>
      </c>
    </row>
    <row r="152" spans="2:17">
      <c r="B152" s="4">
        <f t="shared" si="11"/>
        <v>3.0391428571428571</v>
      </c>
      <c r="C152">
        <v>28554</v>
      </c>
      <c r="D152">
        <f t="shared" si="8"/>
        <v>7</v>
      </c>
      <c r="E152">
        <f t="shared" si="9"/>
        <v>178604</v>
      </c>
      <c r="F152">
        <v>20781</v>
      </c>
      <c r="G152">
        <v>22045</v>
      </c>
      <c r="H152">
        <v>24360</v>
      </c>
      <c r="I152">
        <v>26493</v>
      </c>
      <c r="J152">
        <v>28124</v>
      </c>
      <c r="K152">
        <v>28257</v>
      </c>
      <c r="L152">
        <v>28544</v>
      </c>
    </row>
    <row r="153" spans="2:17">
      <c r="B153" s="4">
        <f t="shared" si="11"/>
        <v>4.2122000000000002</v>
      </c>
      <c r="C153">
        <v>27789</v>
      </c>
      <c r="D153">
        <f t="shared" si="8"/>
        <v>5</v>
      </c>
      <c r="E153">
        <f t="shared" si="9"/>
        <v>117884</v>
      </c>
      <c r="F153">
        <v>20457</v>
      </c>
      <c r="G153">
        <v>21799</v>
      </c>
      <c r="H153">
        <v>22058</v>
      </c>
      <c r="I153">
        <v>25801</v>
      </c>
      <c r="J153">
        <v>27769</v>
      </c>
    </row>
    <row r="154" spans="2:17">
      <c r="B154" s="4">
        <f t="shared" si="11"/>
        <v>7.92</v>
      </c>
      <c r="C154">
        <v>35586</v>
      </c>
      <c r="D154">
        <f t="shared" si="8"/>
        <v>12</v>
      </c>
      <c r="E154">
        <f t="shared" si="9"/>
        <v>331992</v>
      </c>
      <c r="F154">
        <v>20378</v>
      </c>
      <c r="G154">
        <v>22687</v>
      </c>
      <c r="H154">
        <v>23492</v>
      </c>
      <c r="I154">
        <v>24624</v>
      </c>
      <c r="J154">
        <v>24714</v>
      </c>
      <c r="K154">
        <v>25631</v>
      </c>
      <c r="L154">
        <v>27513</v>
      </c>
      <c r="M154">
        <v>29849</v>
      </c>
      <c r="N154">
        <v>32278</v>
      </c>
      <c r="O154">
        <v>32458</v>
      </c>
      <c r="P154">
        <v>32786</v>
      </c>
      <c r="Q154">
        <v>35582</v>
      </c>
    </row>
    <row r="155" spans="2:17">
      <c r="B155" s="4">
        <f t="shared" si="11"/>
        <v>4.7754285714285718</v>
      </c>
      <c r="C155">
        <v>30735</v>
      </c>
      <c r="D155">
        <f t="shared" si="8"/>
        <v>7</v>
      </c>
      <c r="E155">
        <f t="shared" si="9"/>
        <v>181717</v>
      </c>
      <c r="F155">
        <v>20227</v>
      </c>
      <c r="G155">
        <v>20769</v>
      </c>
      <c r="H155">
        <v>25198</v>
      </c>
      <c r="I155">
        <v>25866</v>
      </c>
      <c r="J155">
        <v>28347</v>
      </c>
      <c r="K155">
        <v>30576</v>
      </c>
      <c r="L155">
        <v>30734</v>
      </c>
    </row>
    <row r="156" spans="2:17">
      <c r="B156" s="4">
        <f t="shared" si="11"/>
        <v>4.6347500000000004</v>
      </c>
      <c r="C156">
        <v>32425</v>
      </c>
      <c r="D156">
        <f t="shared" si="8"/>
        <v>8</v>
      </c>
      <c r="E156">
        <f t="shared" si="9"/>
        <v>222322</v>
      </c>
      <c r="F156">
        <v>21347</v>
      </c>
      <c r="G156">
        <v>24610</v>
      </c>
      <c r="H156">
        <v>26722</v>
      </c>
      <c r="I156">
        <v>26975</v>
      </c>
      <c r="J156">
        <v>28281</v>
      </c>
      <c r="K156">
        <v>30044</v>
      </c>
      <c r="L156">
        <v>31929</v>
      </c>
      <c r="M156">
        <v>32414</v>
      </c>
    </row>
    <row r="157" spans="2:17">
      <c r="B157" s="4">
        <f t="shared" si="11"/>
        <v>4.8845000000000001</v>
      </c>
      <c r="C157">
        <v>29823</v>
      </c>
      <c r="D157">
        <f t="shared" si="8"/>
        <v>6</v>
      </c>
      <c r="E157">
        <f t="shared" si="9"/>
        <v>149631</v>
      </c>
      <c r="F157">
        <v>20703</v>
      </c>
      <c r="G157">
        <v>21308</v>
      </c>
      <c r="H157">
        <v>22430</v>
      </c>
      <c r="I157">
        <v>27396</v>
      </c>
      <c r="J157">
        <v>27978</v>
      </c>
      <c r="K157">
        <v>29816</v>
      </c>
    </row>
    <row r="158" spans="2:17">
      <c r="B158" s="4">
        <f t="shared" si="11"/>
        <v>4.391</v>
      </c>
      <c r="C158">
        <v>30076</v>
      </c>
      <c r="D158">
        <f t="shared" si="8"/>
        <v>8</v>
      </c>
      <c r="E158">
        <f t="shared" si="9"/>
        <v>205480</v>
      </c>
      <c r="F158">
        <v>20978</v>
      </c>
      <c r="G158">
        <v>23144</v>
      </c>
      <c r="H158">
        <v>25130</v>
      </c>
      <c r="I158">
        <v>25259</v>
      </c>
      <c r="J158">
        <v>25656</v>
      </c>
      <c r="K158">
        <v>26627</v>
      </c>
      <c r="L158">
        <v>28614</v>
      </c>
      <c r="M158">
        <v>30072</v>
      </c>
    </row>
    <row r="159" spans="2:17">
      <c r="B159" s="4">
        <f t="shared" si="11"/>
        <v>0.53233333333333333</v>
      </c>
      <c r="C159">
        <v>22575</v>
      </c>
      <c r="D159">
        <f t="shared" si="8"/>
        <v>3</v>
      </c>
      <c r="E159">
        <f t="shared" si="9"/>
        <v>66128</v>
      </c>
      <c r="F159">
        <v>21822</v>
      </c>
      <c r="G159">
        <v>22063</v>
      </c>
      <c r="H159">
        <v>22243</v>
      </c>
    </row>
    <row r="160" spans="2:17">
      <c r="B160" s="4">
        <f t="shared" si="11"/>
        <v>7.1883749999999997</v>
      </c>
      <c r="C160">
        <v>30223</v>
      </c>
      <c r="D160">
        <f t="shared" si="8"/>
        <v>8</v>
      </c>
      <c r="E160">
        <f t="shared" si="9"/>
        <v>184277</v>
      </c>
      <c r="F160">
        <v>20302</v>
      </c>
      <c r="G160">
        <v>20322</v>
      </c>
      <c r="H160">
        <v>20410</v>
      </c>
      <c r="I160">
        <v>21174</v>
      </c>
      <c r="J160">
        <v>21422</v>
      </c>
      <c r="K160">
        <v>23647</v>
      </c>
      <c r="L160">
        <v>26781</v>
      </c>
      <c r="M160">
        <v>30219</v>
      </c>
    </row>
    <row r="161" spans="1:12">
      <c r="B161" s="4">
        <f t="shared" si="11"/>
        <v>3.5541666666666667</v>
      </c>
      <c r="C161">
        <v>28898</v>
      </c>
      <c r="D161">
        <f t="shared" si="8"/>
        <v>6</v>
      </c>
      <c r="E161">
        <f t="shared" si="9"/>
        <v>152063</v>
      </c>
      <c r="F161">
        <v>22368</v>
      </c>
      <c r="G161">
        <v>22859</v>
      </c>
      <c r="H161">
        <v>24916</v>
      </c>
      <c r="I161">
        <v>26773</v>
      </c>
      <c r="J161">
        <v>27351</v>
      </c>
      <c r="K161">
        <v>27796</v>
      </c>
    </row>
    <row r="162" spans="1:12">
      <c r="B162" s="4">
        <f t="shared" si="11"/>
        <v>7.0256666666666669</v>
      </c>
      <c r="C162">
        <v>34572</v>
      </c>
      <c r="D162">
        <f t="shared" si="8"/>
        <v>6</v>
      </c>
      <c r="E162">
        <f t="shared" si="9"/>
        <v>165278</v>
      </c>
      <c r="F162">
        <v>20775</v>
      </c>
      <c r="G162">
        <v>23447</v>
      </c>
      <c r="H162">
        <v>23843</v>
      </c>
      <c r="I162">
        <v>30533</v>
      </c>
      <c r="J162">
        <v>32113</v>
      </c>
      <c r="K162">
        <v>34567</v>
      </c>
    </row>
    <row r="163" spans="1:12">
      <c r="B163" s="4">
        <f t="shared" si="11"/>
        <v>4.9725000000000001</v>
      </c>
      <c r="C163">
        <v>30584</v>
      </c>
      <c r="D163">
        <f t="shared" ref="D163:D226" si="12">COUNT(F163:AU163)</f>
        <v>6</v>
      </c>
      <c r="E163">
        <f t="shared" ref="E163:E226" si="13">SUM(F163:AU163)</f>
        <v>153669</v>
      </c>
      <c r="F163">
        <v>20392</v>
      </c>
      <c r="G163">
        <v>21330</v>
      </c>
      <c r="H163">
        <v>24954</v>
      </c>
      <c r="I163">
        <v>26618</v>
      </c>
      <c r="J163">
        <v>29807</v>
      </c>
      <c r="K163">
        <v>30568</v>
      </c>
    </row>
    <row r="164" spans="1:12">
      <c r="B164" s="4">
        <f t="shared" si="11"/>
        <v>2.6294</v>
      </c>
      <c r="C164">
        <v>24855</v>
      </c>
      <c r="D164">
        <f t="shared" si="12"/>
        <v>5</v>
      </c>
      <c r="E164">
        <f t="shared" si="13"/>
        <v>111128</v>
      </c>
      <c r="F164">
        <v>20703</v>
      </c>
      <c r="G164">
        <v>21081</v>
      </c>
      <c r="H164">
        <v>21737</v>
      </c>
      <c r="I164">
        <v>23601</v>
      </c>
      <c r="J164">
        <v>24006</v>
      </c>
    </row>
    <row r="165" spans="1:12">
      <c r="B165" s="4">
        <f t="shared" si="11"/>
        <v>2.6313333333333335</v>
      </c>
      <c r="C165">
        <v>28951</v>
      </c>
      <c r="D165">
        <f t="shared" si="12"/>
        <v>3</v>
      </c>
      <c r="E165">
        <f t="shared" si="13"/>
        <v>78959</v>
      </c>
      <c r="F165">
        <v>22914</v>
      </c>
      <c r="G165">
        <v>27104</v>
      </c>
      <c r="H165">
        <v>28941</v>
      </c>
    </row>
    <row r="166" spans="1:12">
      <c r="B166" s="4">
        <f t="shared" si="11"/>
        <v>6.2813333333333334</v>
      </c>
      <c r="C166">
        <v>29843</v>
      </c>
      <c r="D166">
        <f t="shared" si="12"/>
        <v>3</v>
      </c>
      <c r="E166">
        <f t="shared" si="13"/>
        <v>70685</v>
      </c>
      <c r="F166">
        <v>22681</v>
      </c>
      <c r="G166">
        <v>22989</v>
      </c>
      <c r="H166">
        <v>25015</v>
      </c>
    </row>
    <row r="167" spans="1:12">
      <c r="B167" s="4">
        <f t="shared" si="11"/>
        <v>3.2482500000000001</v>
      </c>
      <c r="C167">
        <v>26738</v>
      </c>
      <c r="D167">
        <f t="shared" si="12"/>
        <v>4</v>
      </c>
      <c r="E167">
        <f t="shared" si="13"/>
        <v>93959</v>
      </c>
      <c r="F167">
        <v>20768</v>
      </c>
      <c r="G167">
        <v>23824</v>
      </c>
      <c r="H167">
        <v>23923</v>
      </c>
      <c r="I167">
        <v>25444</v>
      </c>
    </row>
    <row r="168" spans="1:12">
      <c r="B168" s="4">
        <f t="shared" si="11"/>
        <v>6.0060000000000002</v>
      </c>
      <c r="C168">
        <v>26803</v>
      </c>
      <c r="D168">
        <f t="shared" si="12"/>
        <v>4</v>
      </c>
      <c r="E168">
        <f t="shared" si="13"/>
        <v>83188</v>
      </c>
      <c r="F168">
        <v>20367</v>
      </c>
      <c r="G168">
        <v>20458</v>
      </c>
      <c r="H168">
        <v>21070</v>
      </c>
      <c r="I168">
        <v>21293</v>
      </c>
    </row>
    <row r="169" spans="1:12">
      <c r="B169" s="4">
        <f t="shared" si="11"/>
        <v>3.9449999999999998</v>
      </c>
      <c r="C169">
        <v>30399</v>
      </c>
      <c r="D169">
        <f t="shared" si="12"/>
        <v>5</v>
      </c>
      <c r="E169">
        <f t="shared" si="13"/>
        <v>132270</v>
      </c>
      <c r="F169">
        <v>20530</v>
      </c>
      <c r="G169">
        <v>24843</v>
      </c>
      <c r="H169">
        <v>28145</v>
      </c>
      <c r="I169">
        <v>28364</v>
      </c>
      <c r="J169">
        <v>30388</v>
      </c>
    </row>
    <row r="170" spans="1:12">
      <c r="B170" s="4">
        <f t="shared" si="11"/>
        <v>2.1920000000000002</v>
      </c>
      <c r="C170">
        <v>25276</v>
      </c>
      <c r="D170">
        <f t="shared" si="12"/>
        <v>7</v>
      </c>
      <c r="E170">
        <f t="shared" si="13"/>
        <v>161588</v>
      </c>
      <c r="F170">
        <v>20238</v>
      </c>
      <c r="G170">
        <v>22056</v>
      </c>
      <c r="H170">
        <v>22923</v>
      </c>
      <c r="I170">
        <v>23427</v>
      </c>
      <c r="J170">
        <v>23827</v>
      </c>
      <c r="K170">
        <v>23858</v>
      </c>
      <c r="L170">
        <v>25259</v>
      </c>
    </row>
    <row r="171" spans="1:12">
      <c r="B171" s="4">
        <f t="shared" si="11"/>
        <v>3.42</v>
      </c>
      <c r="C171">
        <v>28914</v>
      </c>
      <c r="D171">
        <f t="shared" si="12"/>
        <v>7</v>
      </c>
      <c r="E171">
        <f t="shared" si="13"/>
        <v>178458</v>
      </c>
      <c r="F171">
        <v>21852</v>
      </c>
      <c r="G171">
        <v>22798</v>
      </c>
      <c r="H171">
        <v>23562</v>
      </c>
      <c r="I171">
        <v>26666</v>
      </c>
      <c r="J171">
        <v>27002</v>
      </c>
      <c r="K171">
        <v>27673</v>
      </c>
      <c r="L171">
        <v>28905</v>
      </c>
    </row>
    <row r="172" spans="1:12">
      <c r="B172" s="4"/>
      <c r="F172" t="s">
        <v>11</v>
      </c>
    </row>
    <row r="173" spans="1:12" s="16" customFormat="1">
      <c r="A173" s="19" t="s">
        <v>63</v>
      </c>
      <c r="B173" s="15">
        <f>AVERAGE(B174:B206)</f>
        <v>3.3094575888757705</v>
      </c>
      <c r="C173" s="16">
        <f>CONFIDENCE(0.05,STDEV(B174:B206),COUNT(B174:B206))</f>
        <v>0.6520807262310393</v>
      </c>
      <c r="D173" s="16">
        <f>AVERAGE(D174:D206)</f>
        <v>3.9696969696969697</v>
      </c>
      <c r="E173" s="16">
        <f>CONFIDENCE(0.05,STDEV(D174:D206),COUNT(D174:D206))</f>
        <v>0.73614793656433575</v>
      </c>
      <c r="F173" s="16" t="s">
        <v>16</v>
      </c>
    </row>
    <row r="174" spans="1:12">
      <c r="B174" s="4">
        <f>(((C174*D174)-E174)/D174)/1000</f>
        <v>6.6766000000000005</v>
      </c>
      <c r="C174">
        <v>32535</v>
      </c>
      <c r="D174">
        <f t="shared" si="12"/>
        <v>5</v>
      </c>
      <c r="E174">
        <f t="shared" si="13"/>
        <v>129292</v>
      </c>
      <c r="F174">
        <v>21477</v>
      </c>
      <c r="G174">
        <v>25375</v>
      </c>
      <c r="H174">
        <v>25590</v>
      </c>
      <c r="I174">
        <v>25833</v>
      </c>
      <c r="J174">
        <v>31017</v>
      </c>
    </row>
    <row r="175" spans="1:12">
      <c r="B175" s="4">
        <f t="shared" ref="B175:B206" si="14">(((C175*D175)-E175)/D175)/1000</f>
        <v>2.956</v>
      </c>
      <c r="C175">
        <v>27249</v>
      </c>
      <c r="D175">
        <f t="shared" si="12"/>
        <v>6</v>
      </c>
      <c r="E175">
        <f t="shared" si="13"/>
        <v>145758</v>
      </c>
      <c r="F175">
        <v>21334</v>
      </c>
      <c r="G175">
        <v>22331</v>
      </c>
      <c r="H175">
        <v>23965</v>
      </c>
      <c r="I175">
        <v>24519</v>
      </c>
      <c r="J175">
        <v>26371</v>
      </c>
      <c r="K175">
        <v>27238</v>
      </c>
    </row>
    <row r="176" spans="1:12">
      <c r="B176" s="4">
        <f t="shared" si="14"/>
        <v>4.7690000000000001</v>
      </c>
      <c r="C176">
        <v>29031</v>
      </c>
      <c r="D176">
        <f t="shared" si="12"/>
        <v>6</v>
      </c>
      <c r="E176">
        <f t="shared" si="13"/>
        <v>145572</v>
      </c>
      <c r="F176">
        <v>20437</v>
      </c>
      <c r="G176">
        <v>22235</v>
      </c>
      <c r="H176">
        <v>22394</v>
      </c>
      <c r="I176">
        <v>24663</v>
      </c>
      <c r="J176">
        <v>26823</v>
      </c>
      <c r="K176">
        <v>29020</v>
      </c>
    </row>
    <row r="177" spans="2:16">
      <c r="B177" s="4">
        <f t="shared" si="14"/>
        <v>2.9043333333333337</v>
      </c>
      <c r="C177">
        <v>29266</v>
      </c>
      <c r="D177">
        <f t="shared" si="12"/>
        <v>3</v>
      </c>
      <c r="E177">
        <f t="shared" si="13"/>
        <v>79085</v>
      </c>
      <c r="F177">
        <v>23565</v>
      </c>
      <c r="G177">
        <v>26270</v>
      </c>
      <c r="H177">
        <v>29250</v>
      </c>
    </row>
    <row r="178" spans="2:16">
      <c r="B178" s="4">
        <f t="shared" si="14"/>
        <v>7.3710909090909089</v>
      </c>
      <c r="C178">
        <v>32718</v>
      </c>
      <c r="D178">
        <f t="shared" si="12"/>
        <v>11</v>
      </c>
      <c r="E178">
        <f t="shared" si="13"/>
        <v>278816</v>
      </c>
      <c r="F178">
        <v>20311</v>
      </c>
      <c r="G178">
        <v>20546</v>
      </c>
      <c r="H178">
        <v>21795</v>
      </c>
      <c r="I178">
        <v>22906</v>
      </c>
      <c r="J178">
        <v>24729</v>
      </c>
      <c r="K178">
        <v>24755</v>
      </c>
      <c r="L178">
        <v>25765</v>
      </c>
      <c r="M178">
        <v>27530</v>
      </c>
      <c r="N178">
        <v>27955</v>
      </c>
      <c r="O178">
        <v>29822</v>
      </c>
      <c r="P178">
        <v>32702</v>
      </c>
    </row>
    <row r="179" spans="2:16">
      <c r="B179" s="4">
        <f t="shared" si="14"/>
        <v>4.2930000000000001</v>
      </c>
      <c r="C179">
        <v>28856</v>
      </c>
      <c r="D179">
        <f t="shared" si="12"/>
        <v>2</v>
      </c>
      <c r="E179">
        <f t="shared" si="13"/>
        <v>49126</v>
      </c>
      <c r="F179">
        <v>21595</v>
      </c>
      <c r="G179">
        <v>27531</v>
      </c>
    </row>
    <row r="180" spans="2:16">
      <c r="B180" s="4">
        <f t="shared" si="14"/>
        <v>2.5065</v>
      </c>
      <c r="C180">
        <v>27016</v>
      </c>
      <c r="D180">
        <f t="shared" si="12"/>
        <v>4</v>
      </c>
      <c r="E180">
        <f t="shared" si="13"/>
        <v>98038</v>
      </c>
      <c r="F180">
        <v>21728</v>
      </c>
      <c r="G180">
        <v>23115</v>
      </c>
      <c r="H180">
        <v>26188</v>
      </c>
      <c r="I180">
        <v>27007</v>
      </c>
    </row>
    <row r="181" spans="2:16">
      <c r="B181" s="4">
        <f t="shared" si="14"/>
        <v>4.5110000000000001</v>
      </c>
      <c r="C181">
        <v>27330</v>
      </c>
      <c r="D181">
        <f t="shared" si="12"/>
        <v>3</v>
      </c>
      <c r="E181">
        <f t="shared" si="13"/>
        <v>68457</v>
      </c>
      <c r="F181">
        <v>20527</v>
      </c>
      <c r="G181">
        <v>20616</v>
      </c>
      <c r="H181">
        <v>27314</v>
      </c>
    </row>
    <row r="182" spans="2:16">
      <c r="B182" s="4">
        <f t="shared" si="14"/>
        <v>5.4240000000000004</v>
      </c>
      <c r="C182">
        <v>29125</v>
      </c>
      <c r="D182">
        <f t="shared" si="12"/>
        <v>6</v>
      </c>
      <c r="E182">
        <f t="shared" si="13"/>
        <v>142206</v>
      </c>
      <c r="F182">
        <v>21422</v>
      </c>
      <c r="G182">
        <v>22338</v>
      </c>
      <c r="H182">
        <v>22391</v>
      </c>
      <c r="I182">
        <v>22871</v>
      </c>
      <c r="J182">
        <v>25906</v>
      </c>
      <c r="K182">
        <v>27278</v>
      </c>
    </row>
    <row r="183" spans="2:16">
      <c r="B183" s="4">
        <f t="shared" si="14"/>
        <v>2.7576666666666667</v>
      </c>
      <c r="C183">
        <v>25011</v>
      </c>
      <c r="D183">
        <f t="shared" si="12"/>
        <v>3</v>
      </c>
      <c r="E183">
        <f t="shared" si="13"/>
        <v>66760</v>
      </c>
      <c r="F183">
        <v>20560</v>
      </c>
      <c r="G183">
        <v>21198</v>
      </c>
      <c r="H183">
        <v>25002</v>
      </c>
    </row>
    <row r="184" spans="2:16">
      <c r="B184" s="4">
        <f t="shared" si="14"/>
        <v>3.35425</v>
      </c>
      <c r="C184">
        <v>31039</v>
      </c>
      <c r="D184">
        <f t="shared" si="12"/>
        <v>4</v>
      </c>
      <c r="E184">
        <f t="shared" si="13"/>
        <v>110739</v>
      </c>
      <c r="F184">
        <v>20969</v>
      </c>
      <c r="G184">
        <v>29222</v>
      </c>
      <c r="H184">
        <v>29513</v>
      </c>
      <c r="I184">
        <v>31035</v>
      </c>
    </row>
    <row r="185" spans="2:16">
      <c r="B185" s="4">
        <f t="shared" si="14"/>
        <v>0.90833333333333333</v>
      </c>
      <c r="C185">
        <v>27696</v>
      </c>
      <c r="D185">
        <f t="shared" si="12"/>
        <v>3</v>
      </c>
      <c r="E185">
        <f t="shared" si="13"/>
        <v>80363</v>
      </c>
      <c r="F185">
        <v>25728</v>
      </c>
      <c r="G185">
        <v>26940</v>
      </c>
      <c r="H185">
        <v>27695</v>
      </c>
    </row>
    <row r="186" spans="2:16">
      <c r="B186" s="4">
        <f t="shared" si="14"/>
        <v>3.5877500000000002</v>
      </c>
      <c r="C186">
        <v>28617</v>
      </c>
      <c r="D186">
        <f t="shared" si="12"/>
        <v>4</v>
      </c>
      <c r="E186">
        <f t="shared" si="13"/>
        <v>100117</v>
      </c>
      <c r="F186">
        <v>22322</v>
      </c>
      <c r="G186">
        <v>22767</v>
      </c>
      <c r="H186">
        <v>26412</v>
      </c>
      <c r="I186">
        <v>28616</v>
      </c>
    </row>
    <row r="187" spans="2:16">
      <c r="B187" s="4">
        <f t="shared" si="14"/>
        <v>4.5767499999999997</v>
      </c>
      <c r="C187">
        <v>28279</v>
      </c>
      <c r="D187">
        <f t="shared" si="12"/>
        <v>4</v>
      </c>
      <c r="E187">
        <f t="shared" si="13"/>
        <v>94809</v>
      </c>
      <c r="F187">
        <v>21064</v>
      </c>
      <c r="G187">
        <v>22138</v>
      </c>
      <c r="H187">
        <v>24693</v>
      </c>
      <c r="I187">
        <v>26914</v>
      </c>
    </row>
    <row r="188" spans="2:16">
      <c r="B188" s="4">
        <f t="shared" si="14"/>
        <v>2.0478000000000001</v>
      </c>
      <c r="C188">
        <v>26113</v>
      </c>
      <c r="D188">
        <f t="shared" si="12"/>
        <v>5</v>
      </c>
      <c r="E188">
        <f t="shared" si="13"/>
        <v>120326</v>
      </c>
      <c r="F188">
        <v>22055</v>
      </c>
      <c r="G188">
        <v>22227</v>
      </c>
      <c r="H188">
        <v>24692</v>
      </c>
      <c r="I188">
        <v>25242</v>
      </c>
      <c r="J188">
        <v>26110</v>
      </c>
    </row>
    <row r="189" spans="2:16">
      <c r="B189" s="4">
        <f t="shared" si="14"/>
        <v>0.51649999999999996</v>
      </c>
      <c r="C189">
        <v>21305</v>
      </c>
      <c r="D189">
        <f t="shared" si="12"/>
        <v>2</v>
      </c>
      <c r="E189">
        <f t="shared" si="13"/>
        <v>41577</v>
      </c>
      <c r="F189">
        <v>20274</v>
      </c>
      <c r="G189">
        <v>21303</v>
      </c>
    </row>
    <row r="190" spans="2:16">
      <c r="B190" s="4">
        <f t="shared" si="14"/>
        <v>4.0057499999999999</v>
      </c>
      <c r="C190">
        <v>28051</v>
      </c>
      <c r="D190">
        <f t="shared" si="12"/>
        <v>4</v>
      </c>
      <c r="E190">
        <f t="shared" si="13"/>
        <v>96181</v>
      </c>
      <c r="F190">
        <v>21413</v>
      </c>
      <c r="G190">
        <v>22970</v>
      </c>
      <c r="H190">
        <v>23757</v>
      </c>
      <c r="I190">
        <v>28041</v>
      </c>
    </row>
    <row r="191" spans="2:16">
      <c r="B191" s="4">
        <f t="shared" si="14"/>
        <v>4.2347999999999999</v>
      </c>
      <c r="C191">
        <v>32548</v>
      </c>
      <c r="D191">
        <f t="shared" si="12"/>
        <v>5</v>
      </c>
      <c r="E191">
        <f t="shared" si="13"/>
        <v>141566</v>
      </c>
      <c r="F191">
        <v>21562</v>
      </c>
      <c r="G191">
        <v>28580</v>
      </c>
      <c r="H191">
        <v>29223</v>
      </c>
      <c r="I191">
        <v>29665</v>
      </c>
      <c r="J191">
        <v>32536</v>
      </c>
    </row>
    <row r="192" spans="2:16">
      <c r="B192" s="4">
        <f t="shared" si="14"/>
        <v>3.641</v>
      </c>
      <c r="C192">
        <v>29289</v>
      </c>
      <c r="D192">
        <f t="shared" si="12"/>
        <v>2</v>
      </c>
      <c r="E192">
        <f t="shared" si="13"/>
        <v>51296</v>
      </c>
      <c r="F192">
        <v>23676</v>
      </c>
      <c r="G192">
        <v>27620</v>
      </c>
    </row>
    <row r="193" spans="1:12">
      <c r="B193" s="4">
        <f t="shared" si="14"/>
        <v>2.9467500000000002</v>
      </c>
      <c r="C193">
        <v>27886</v>
      </c>
      <c r="D193">
        <f t="shared" si="12"/>
        <v>4</v>
      </c>
      <c r="E193">
        <f t="shared" si="13"/>
        <v>99757</v>
      </c>
      <c r="F193">
        <v>21909</v>
      </c>
      <c r="G193">
        <v>22315</v>
      </c>
      <c r="H193">
        <v>27663</v>
      </c>
      <c r="I193">
        <v>27870</v>
      </c>
    </row>
    <row r="194" spans="1:12">
      <c r="B194" s="4">
        <f t="shared" si="14"/>
        <v>2.5258000000000003</v>
      </c>
      <c r="C194">
        <v>27115</v>
      </c>
      <c r="D194">
        <f t="shared" si="12"/>
        <v>5</v>
      </c>
      <c r="E194">
        <f t="shared" si="13"/>
        <v>122946</v>
      </c>
      <c r="F194">
        <v>20450</v>
      </c>
      <c r="G194">
        <v>24756</v>
      </c>
      <c r="H194">
        <v>24938</v>
      </c>
      <c r="I194">
        <v>25703</v>
      </c>
      <c r="J194">
        <v>27099</v>
      </c>
    </row>
    <row r="195" spans="1:12">
      <c r="B195" s="4">
        <f t="shared" si="14"/>
        <v>5.4321428571428569</v>
      </c>
      <c r="C195">
        <v>34695</v>
      </c>
      <c r="D195">
        <f t="shared" si="12"/>
        <v>7</v>
      </c>
      <c r="E195">
        <f t="shared" si="13"/>
        <v>204840</v>
      </c>
      <c r="F195">
        <v>22272</v>
      </c>
      <c r="G195">
        <v>26376</v>
      </c>
      <c r="H195">
        <v>26600</v>
      </c>
      <c r="I195">
        <v>30149</v>
      </c>
      <c r="J195">
        <v>32255</v>
      </c>
      <c r="K195">
        <v>32504</v>
      </c>
      <c r="L195">
        <v>34684</v>
      </c>
    </row>
    <row r="196" spans="1:12">
      <c r="B196" s="4">
        <f t="shared" si="14"/>
        <v>0.39650000000000002</v>
      </c>
      <c r="C196">
        <v>23835</v>
      </c>
      <c r="D196">
        <f t="shared" si="12"/>
        <v>2</v>
      </c>
      <c r="E196">
        <f t="shared" si="13"/>
        <v>46877</v>
      </c>
      <c r="F196">
        <v>23047</v>
      </c>
      <c r="G196">
        <v>23830</v>
      </c>
    </row>
    <row r="197" spans="1:12">
      <c r="B197" s="4">
        <f t="shared" si="14"/>
        <v>6.5682499999999999</v>
      </c>
      <c r="C197">
        <v>29653</v>
      </c>
      <c r="D197">
        <f t="shared" si="12"/>
        <v>4</v>
      </c>
      <c r="E197">
        <f t="shared" si="13"/>
        <v>92339</v>
      </c>
      <c r="F197">
        <v>21070</v>
      </c>
      <c r="G197">
        <v>22761</v>
      </c>
      <c r="H197">
        <v>23092</v>
      </c>
      <c r="I197">
        <v>25416</v>
      </c>
    </row>
    <row r="198" spans="1:12">
      <c r="B198" s="4">
        <f t="shared" si="14"/>
        <v>3.1179999999999999</v>
      </c>
      <c r="C198">
        <v>26867</v>
      </c>
      <c r="D198">
        <f t="shared" si="12"/>
        <v>4</v>
      </c>
      <c r="E198">
        <f t="shared" si="13"/>
        <v>94996</v>
      </c>
      <c r="F198">
        <v>21464</v>
      </c>
      <c r="G198">
        <v>23094</v>
      </c>
      <c r="H198">
        <v>23582</v>
      </c>
      <c r="I198">
        <v>26856</v>
      </c>
    </row>
    <row r="199" spans="1:12">
      <c r="B199" s="4">
        <f t="shared" si="14"/>
        <v>2.7829999999999999</v>
      </c>
      <c r="C199">
        <v>24226</v>
      </c>
      <c r="D199">
        <f t="shared" si="12"/>
        <v>1</v>
      </c>
      <c r="E199">
        <f t="shared" si="13"/>
        <v>21443</v>
      </c>
      <c r="F199">
        <v>21443</v>
      </c>
    </row>
    <row r="200" spans="1:12">
      <c r="B200" s="4">
        <v>0</v>
      </c>
      <c r="C200">
        <v>24502</v>
      </c>
      <c r="D200">
        <f t="shared" si="12"/>
        <v>0</v>
      </c>
      <c r="E200">
        <f t="shared" si="13"/>
        <v>0</v>
      </c>
    </row>
    <row r="201" spans="1:12">
      <c r="B201" s="4">
        <v>0</v>
      </c>
      <c r="C201">
        <v>29433</v>
      </c>
      <c r="D201">
        <f t="shared" si="12"/>
        <v>0</v>
      </c>
      <c r="E201">
        <f t="shared" si="13"/>
        <v>0</v>
      </c>
    </row>
    <row r="202" spans="1:12">
      <c r="B202" s="4">
        <f t="shared" si="14"/>
        <v>3.0561666666666665</v>
      </c>
      <c r="C202">
        <v>26649</v>
      </c>
      <c r="D202">
        <f t="shared" si="12"/>
        <v>6</v>
      </c>
      <c r="E202">
        <f t="shared" si="13"/>
        <v>141557</v>
      </c>
      <c r="F202">
        <v>21485</v>
      </c>
      <c r="G202">
        <v>21903</v>
      </c>
      <c r="H202">
        <v>22205</v>
      </c>
      <c r="I202">
        <v>24278</v>
      </c>
      <c r="J202">
        <v>25060</v>
      </c>
      <c r="K202">
        <v>26626</v>
      </c>
    </row>
    <row r="203" spans="1:12">
      <c r="B203" s="4">
        <f t="shared" si="14"/>
        <v>3.5586666666666664</v>
      </c>
      <c r="C203">
        <v>26653</v>
      </c>
      <c r="D203">
        <f t="shared" si="12"/>
        <v>3</v>
      </c>
      <c r="E203">
        <f t="shared" si="13"/>
        <v>69283</v>
      </c>
      <c r="F203">
        <v>22205</v>
      </c>
      <c r="G203">
        <v>23087</v>
      </c>
      <c r="H203">
        <v>23991</v>
      </c>
    </row>
    <row r="204" spans="1:12">
      <c r="B204" s="4">
        <f t="shared" si="14"/>
        <v>4.9800000000000004</v>
      </c>
      <c r="C204">
        <v>28335</v>
      </c>
      <c r="D204">
        <f t="shared" si="12"/>
        <v>6</v>
      </c>
      <c r="E204">
        <f t="shared" si="13"/>
        <v>140130</v>
      </c>
      <c r="F204">
        <v>20528</v>
      </c>
      <c r="G204">
        <v>20845</v>
      </c>
      <c r="H204">
        <v>22783</v>
      </c>
      <c r="I204">
        <v>24337</v>
      </c>
      <c r="J204">
        <v>25160</v>
      </c>
      <c r="K204">
        <v>26477</v>
      </c>
    </row>
    <row r="205" spans="1:12">
      <c r="B205" s="4">
        <f t="shared" si="14"/>
        <v>2.7702</v>
      </c>
      <c r="C205">
        <v>28062</v>
      </c>
      <c r="D205">
        <f t="shared" si="12"/>
        <v>5</v>
      </c>
      <c r="E205">
        <f t="shared" si="13"/>
        <v>126459</v>
      </c>
      <c r="F205">
        <v>22113</v>
      </c>
      <c r="G205">
        <v>23260</v>
      </c>
      <c r="H205">
        <v>26172</v>
      </c>
      <c r="I205">
        <v>26857</v>
      </c>
      <c r="J205">
        <v>28057</v>
      </c>
    </row>
    <row r="206" spans="1:12">
      <c r="B206" s="4">
        <f t="shared" si="14"/>
        <v>3.4500000000000003E-2</v>
      </c>
      <c r="C206">
        <v>27269</v>
      </c>
      <c r="D206">
        <f t="shared" si="12"/>
        <v>2</v>
      </c>
      <c r="E206">
        <f t="shared" si="13"/>
        <v>54469</v>
      </c>
      <c r="F206">
        <v>27216</v>
      </c>
      <c r="G206">
        <v>27253</v>
      </c>
    </row>
    <row r="207" spans="1:12">
      <c r="B207" s="4"/>
      <c r="F207" t="s">
        <v>11</v>
      </c>
    </row>
    <row r="208" spans="1:12" s="16" customFormat="1">
      <c r="A208" s="19" t="s">
        <v>63</v>
      </c>
      <c r="B208" s="15">
        <f>AVERAGE(B209:B241)</f>
        <v>2.5649436507936509</v>
      </c>
      <c r="C208" s="16">
        <f>CONFIDENCE(0.05,STDEV(B209:B241),COUNT(B209:B241))</f>
        <v>0.83313605297246773</v>
      </c>
      <c r="D208" s="16">
        <f>AVERAGE(D209:D241)</f>
        <v>2.1212121212121211</v>
      </c>
      <c r="E208" s="16">
        <f>CONFIDENCE(0.05,STDEV(D209:D241),COUNT(D209:D241))</f>
        <v>0.62539005036897977</v>
      </c>
      <c r="F208" s="16" t="s">
        <v>17</v>
      </c>
    </row>
    <row r="209" spans="2:10">
      <c r="B209" s="4">
        <f t="shared" ref="B209:B240" si="15">(((C209*D209)-E209)/D209)/1000</f>
        <v>0.70499999999999996</v>
      </c>
      <c r="C209">
        <v>21522</v>
      </c>
      <c r="D209">
        <f t="shared" si="12"/>
        <v>1</v>
      </c>
      <c r="E209">
        <f t="shared" si="13"/>
        <v>20817</v>
      </c>
      <c r="F209">
        <v>20817</v>
      </c>
    </row>
    <row r="210" spans="2:10">
      <c r="B210" s="4">
        <f t="shared" si="15"/>
        <v>4.2839999999999998</v>
      </c>
      <c r="C210">
        <v>26702</v>
      </c>
      <c r="D210">
        <f t="shared" si="12"/>
        <v>1</v>
      </c>
      <c r="E210">
        <f t="shared" si="13"/>
        <v>22418</v>
      </c>
      <c r="F210">
        <v>22418</v>
      </c>
    </row>
    <row r="211" spans="2:10">
      <c r="B211" s="4">
        <f t="shared" si="15"/>
        <v>5.0000000000000001E-3</v>
      </c>
      <c r="C211">
        <v>25829</v>
      </c>
      <c r="D211">
        <f t="shared" si="12"/>
        <v>1</v>
      </c>
      <c r="E211">
        <f t="shared" si="13"/>
        <v>25824</v>
      </c>
      <c r="F211">
        <v>25824</v>
      </c>
    </row>
    <row r="212" spans="2:10">
      <c r="B212" s="4">
        <f t="shared" si="15"/>
        <v>3.5928</v>
      </c>
      <c r="C212">
        <v>28069</v>
      </c>
      <c r="D212">
        <f t="shared" si="12"/>
        <v>5</v>
      </c>
      <c r="E212">
        <f t="shared" si="13"/>
        <v>122381</v>
      </c>
      <c r="F212">
        <v>20568</v>
      </c>
      <c r="G212">
        <v>22455</v>
      </c>
      <c r="H212">
        <v>24309</v>
      </c>
      <c r="I212">
        <v>26984</v>
      </c>
      <c r="J212">
        <v>28065</v>
      </c>
    </row>
    <row r="213" spans="2:10">
      <c r="B213" s="4">
        <f t="shared" si="15"/>
        <v>4.4664999999999999</v>
      </c>
      <c r="C213">
        <v>29621</v>
      </c>
      <c r="D213">
        <f t="shared" si="12"/>
        <v>4</v>
      </c>
      <c r="E213">
        <f t="shared" si="13"/>
        <v>100618</v>
      </c>
      <c r="F213">
        <v>21292</v>
      </c>
      <c r="G213">
        <v>21461</v>
      </c>
      <c r="H213">
        <v>28249</v>
      </c>
      <c r="I213">
        <v>29616</v>
      </c>
    </row>
    <row r="214" spans="2:10">
      <c r="B214" s="4">
        <v>0</v>
      </c>
      <c r="C214">
        <v>20763</v>
      </c>
      <c r="D214">
        <f t="shared" si="12"/>
        <v>0</v>
      </c>
      <c r="E214">
        <f t="shared" si="13"/>
        <v>0</v>
      </c>
    </row>
    <row r="215" spans="2:10">
      <c r="B215" s="4">
        <f t="shared" si="15"/>
        <v>0.69750000000000001</v>
      </c>
      <c r="C215">
        <v>26701</v>
      </c>
      <c r="D215">
        <f t="shared" si="12"/>
        <v>2</v>
      </c>
      <c r="E215">
        <f t="shared" si="13"/>
        <v>52007</v>
      </c>
      <c r="F215">
        <v>25310</v>
      </c>
      <c r="G215">
        <v>26697</v>
      </c>
    </row>
    <row r="216" spans="2:10">
      <c r="B216" s="4">
        <f t="shared" si="15"/>
        <v>2.4862500000000001</v>
      </c>
      <c r="C216">
        <v>27147</v>
      </c>
      <c r="D216">
        <f t="shared" si="12"/>
        <v>4</v>
      </c>
      <c r="E216">
        <f t="shared" si="13"/>
        <v>98643</v>
      </c>
      <c r="F216">
        <v>21892</v>
      </c>
      <c r="G216">
        <v>22880</v>
      </c>
      <c r="H216">
        <v>26734</v>
      </c>
      <c r="I216">
        <v>27137</v>
      </c>
    </row>
    <row r="217" spans="2:10">
      <c r="B217" s="4">
        <f t="shared" si="15"/>
        <v>2.9855</v>
      </c>
      <c r="C217">
        <v>29306</v>
      </c>
      <c r="D217">
        <f t="shared" si="12"/>
        <v>2</v>
      </c>
      <c r="E217">
        <f t="shared" si="13"/>
        <v>52641</v>
      </c>
      <c r="F217">
        <v>25005</v>
      </c>
      <c r="G217">
        <v>27636</v>
      </c>
    </row>
    <row r="218" spans="2:10">
      <c r="B218" s="4">
        <v>0</v>
      </c>
      <c r="C218">
        <v>20770</v>
      </c>
      <c r="D218">
        <f t="shared" si="12"/>
        <v>0</v>
      </c>
      <c r="E218">
        <f t="shared" si="13"/>
        <v>0</v>
      </c>
    </row>
    <row r="219" spans="2:10">
      <c r="B219" s="4">
        <v>0</v>
      </c>
      <c r="C219">
        <v>24208</v>
      </c>
      <c r="D219">
        <f t="shared" si="12"/>
        <v>0</v>
      </c>
      <c r="E219">
        <f t="shared" si="13"/>
        <v>0</v>
      </c>
    </row>
    <row r="220" spans="2:10">
      <c r="B220" s="4">
        <f t="shared" si="15"/>
        <v>3.1705000000000001</v>
      </c>
      <c r="C220">
        <v>26800</v>
      </c>
      <c r="D220">
        <f t="shared" si="12"/>
        <v>4</v>
      </c>
      <c r="E220">
        <f t="shared" si="13"/>
        <v>94518</v>
      </c>
      <c r="F220">
        <v>20473</v>
      </c>
      <c r="G220">
        <v>21246</v>
      </c>
      <c r="H220">
        <v>26003</v>
      </c>
      <c r="I220">
        <v>26796</v>
      </c>
    </row>
    <row r="221" spans="2:10">
      <c r="B221" s="4">
        <f t="shared" si="15"/>
        <v>5.726</v>
      </c>
      <c r="C221">
        <v>28074</v>
      </c>
      <c r="D221">
        <f t="shared" si="12"/>
        <v>2</v>
      </c>
      <c r="E221">
        <f t="shared" si="13"/>
        <v>44696</v>
      </c>
      <c r="F221">
        <v>21351</v>
      </c>
      <c r="G221">
        <v>23345</v>
      </c>
    </row>
    <row r="222" spans="2:10">
      <c r="B222" s="4">
        <f t="shared" si="15"/>
        <v>2.6619999999999999</v>
      </c>
      <c r="C222">
        <v>26324</v>
      </c>
      <c r="D222">
        <f t="shared" si="12"/>
        <v>1</v>
      </c>
      <c r="E222">
        <f t="shared" si="13"/>
        <v>23662</v>
      </c>
      <c r="F222">
        <v>23662</v>
      </c>
    </row>
    <row r="223" spans="2:10">
      <c r="B223" s="4">
        <f t="shared" si="15"/>
        <v>2.86</v>
      </c>
      <c r="C223">
        <v>28447</v>
      </c>
      <c r="D223">
        <f t="shared" si="12"/>
        <v>3</v>
      </c>
      <c r="E223">
        <f t="shared" si="13"/>
        <v>76761</v>
      </c>
      <c r="F223">
        <v>23532</v>
      </c>
      <c r="G223">
        <v>24785</v>
      </c>
      <c r="H223">
        <v>28444</v>
      </c>
    </row>
    <row r="224" spans="2:10">
      <c r="B224" s="4">
        <f t="shared" si="15"/>
        <v>6.6073999999999993</v>
      </c>
      <c r="C224">
        <v>30034</v>
      </c>
      <c r="D224">
        <f t="shared" si="12"/>
        <v>5</v>
      </c>
      <c r="E224">
        <f t="shared" si="13"/>
        <v>117133</v>
      </c>
      <c r="F224">
        <v>20864</v>
      </c>
      <c r="G224">
        <v>21323</v>
      </c>
      <c r="H224">
        <v>22168</v>
      </c>
      <c r="I224">
        <v>24252</v>
      </c>
      <c r="J224">
        <v>28526</v>
      </c>
    </row>
    <row r="225" spans="2:12">
      <c r="B225" s="4">
        <f t="shared" si="15"/>
        <v>4.3503333333333334</v>
      </c>
      <c r="C225">
        <v>32708</v>
      </c>
      <c r="D225">
        <f t="shared" si="12"/>
        <v>3</v>
      </c>
      <c r="E225">
        <f t="shared" si="13"/>
        <v>85073</v>
      </c>
      <c r="F225">
        <v>21014</v>
      </c>
      <c r="G225">
        <v>31353</v>
      </c>
      <c r="H225">
        <v>32706</v>
      </c>
    </row>
    <row r="226" spans="2:12">
      <c r="B226" s="4">
        <v>0</v>
      </c>
      <c r="C226">
        <v>27550</v>
      </c>
      <c r="D226">
        <f t="shared" si="12"/>
        <v>0</v>
      </c>
      <c r="E226">
        <f t="shared" si="13"/>
        <v>0</v>
      </c>
    </row>
    <row r="227" spans="2:12">
      <c r="B227" s="4">
        <f t="shared" si="15"/>
        <v>7.0315000000000003</v>
      </c>
      <c r="C227">
        <v>31561</v>
      </c>
      <c r="D227">
        <f t="shared" ref="D227:D289" si="16">COUNT(F227:AU227)</f>
        <v>4</v>
      </c>
      <c r="E227">
        <f t="shared" ref="E227:E289" si="17">SUM(F227:AU227)</f>
        <v>98118</v>
      </c>
      <c r="F227">
        <v>20935</v>
      </c>
      <c r="G227">
        <v>22878</v>
      </c>
      <c r="H227">
        <v>26926</v>
      </c>
      <c r="I227">
        <v>27379</v>
      </c>
    </row>
    <row r="228" spans="2:12">
      <c r="B228" s="4">
        <f t="shared" si="15"/>
        <v>1.9119999999999999</v>
      </c>
      <c r="C228">
        <v>25073</v>
      </c>
      <c r="D228">
        <f t="shared" si="16"/>
        <v>1</v>
      </c>
      <c r="E228">
        <f t="shared" si="17"/>
        <v>23161</v>
      </c>
      <c r="F228">
        <v>23161</v>
      </c>
    </row>
    <row r="229" spans="2:12">
      <c r="B229" s="4">
        <f t="shared" si="15"/>
        <v>5.5205000000000002</v>
      </c>
      <c r="C229">
        <v>26423</v>
      </c>
      <c r="D229">
        <f t="shared" si="16"/>
        <v>2</v>
      </c>
      <c r="E229">
        <f t="shared" si="17"/>
        <v>41805</v>
      </c>
      <c r="F229">
        <v>20873</v>
      </c>
      <c r="G229">
        <v>20932</v>
      </c>
    </row>
    <row r="230" spans="2:12">
      <c r="B230" s="4">
        <f t="shared" si="15"/>
        <v>6.9414999999999996</v>
      </c>
      <c r="C230">
        <v>28379</v>
      </c>
      <c r="D230">
        <f t="shared" si="16"/>
        <v>2</v>
      </c>
      <c r="E230">
        <f t="shared" si="17"/>
        <v>42875</v>
      </c>
      <c r="F230">
        <v>20356</v>
      </c>
      <c r="G230">
        <v>22519</v>
      </c>
    </row>
    <row r="231" spans="2:12">
      <c r="B231" s="4">
        <v>0</v>
      </c>
      <c r="C231">
        <v>21369</v>
      </c>
      <c r="D231">
        <f t="shared" si="16"/>
        <v>0</v>
      </c>
      <c r="E231">
        <f t="shared" si="17"/>
        <v>0</v>
      </c>
    </row>
    <row r="232" spans="2:12">
      <c r="B232" s="4">
        <f t="shared" si="15"/>
        <v>4.8507499999999997</v>
      </c>
      <c r="C232">
        <v>28993</v>
      </c>
      <c r="D232">
        <f t="shared" si="16"/>
        <v>4</v>
      </c>
      <c r="E232">
        <f t="shared" si="17"/>
        <v>96569</v>
      </c>
      <c r="F232">
        <v>21505</v>
      </c>
      <c r="G232">
        <v>21830</v>
      </c>
      <c r="H232">
        <v>24602</v>
      </c>
      <c r="I232">
        <v>28632</v>
      </c>
    </row>
    <row r="233" spans="2:12">
      <c r="B233" s="4">
        <v>0</v>
      </c>
      <c r="C233">
        <v>24869</v>
      </c>
      <c r="D233">
        <f t="shared" si="16"/>
        <v>0</v>
      </c>
      <c r="E233">
        <f t="shared" si="17"/>
        <v>0</v>
      </c>
    </row>
    <row r="234" spans="2:12">
      <c r="B234" s="4">
        <v>0</v>
      </c>
      <c r="C234">
        <v>28721</v>
      </c>
      <c r="D234">
        <f t="shared" si="16"/>
        <v>0</v>
      </c>
      <c r="E234">
        <f t="shared" si="17"/>
        <v>0</v>
      </c>
    </row>
    <row r="235" spans="2:12">
      <c r="B235" s="4">
        <f t="shared" si="15"/>
        <v>0.749</v>
      </c>
      <c r="C235">
        <v>24231</v>
      </c>
      <c r="D235">
        <f t="shared" si="16"/>
        <v>2</v>
      </c>
      <c r="E235">
        <f t="shared" si="17"/>
        <v>46964</v>
      </c>
      <c r="F235">
        <v>22742</v>
      </c>
      <c r="G235">
        <v>24222</v>
      </c>
    </row>
    <row r="236" spans="2:12">
      <c r="B236" s="4">
        <f t="shared" si="15"/>
        <v>3.4590000000000001</v>
      </c>
      <c r="C236">
        <v>27657</v>
      </c>
      <c r="D236">
        <f t="shared" si="16"/>
        <v>1</v>
      </c>
      <c r="E236">
        <f t="shared" si="17"/>
        <v>24198</v>
      </c>
      <c r="F236">
        <v>24198</v>
      </c>
    </row>
    <row r="237" spans="2:12">
      <c r="B237" s="4">
        <f t="shared" si="15"/>
        <v>7.0098571428571432</v>
      </c>
      <c r="C237">
        <v>34063</v>
      </c>
      <c r="D237">
        <f t="shared" si="16"/>
        <v>7</v>
      </c>
      <c r="E237">
        <f t="shared" si="17"/>
        <v>189372</v>
      </c>
      <c r="F237">
        <v>20873</v>
      </c>
      <c r="G237">
        <v>22679</v>
      </c>
      <c r="H237">
        <v>24610</v>
      </c>
      <c r="I237">
        <v>25697</v>
      </c>
      <c r="J237">
        <v>29327</v>
      </c>
      <c r="K237">
        <v>32128</v>
      </c>
      <c r="L237">
        <v>34058</v>
      </c>
    </row>
    <row r="238" spans="2:12">
      <c r="B238" s="4">
        <f t="shared" si="15"/>
        <v>1.57925</v>
      </c>
      <c r="C238">
        <v>27194</v>
      </c>
      <c r="D238">
        <f t="shared" si="16"/>
        <v>4</v>
      </c>
      <c r="E238">
        <f t="shared" si="17"/>
        <v>102459</v>
      </c>
      <c r="F238">
        <v>22143</v>
      </c>
      <c r="G238">
        <v>26215</v>
      </c>
      <c r="H238">
        <v>26918</v>
      </c>
      <c r="I238">
        <v>27183</v>
      </c>
    </row>
    <row r="239" spans="2:12">
      <c r="B239" s="4">
        <f t="shared" si="15"/>
        <v>0.47699999999999998</v>
      </c>
      <c r="C239">
        <v>24888</v>
      </c>
      <c r="D239">
        <f t="shared" si="16"/>
        <v>3</v>
      </c>
      <c r="E239">
        <f t="shared" si="17"/>
        <v>73233</v>
      </c>
      <c r="F239">
        <v>23940</v>
      </c>
      <c r="G239">
        <v>24422</v>
      </c>
      <c r="H239">
        <v>24871</v>
      </c>
    </row>
    <row r="240" spans="2:12">
      <c r="B240" s="4">
        <f t="shared" si="15"/>
        <v>0.51400000000000001</v>
      </c>
      <c r="C240">
        <v>31541</v>
      </c>
      <c r="D240">
        <f t="shared" si="16"/>
        <v>2</v>
      </c>
      <c r="E240">
        <f t="shared" si="17"/>
        <v>62054</v>
      </c>
      <c r="F240">
        <v>30528</v>
      </c>
      <c r="G240">
        <v>31526</v>
      </c>
    </row>
    <row r="241" spans="1:10">
      <c r="B241" s="4">
        <v>0</v>
      </c>
      <c r="C241">
        <v>20668</v>
      </c>
      <c r="D241">
        <f t="shared" si="16"/>
        <v>0</v>
      </c>
      <c r="E241">
        <f t="shared" si="17"/>
        <v>0</v>
      </c>
    </row>
    <row r="242" spans="1:10">
      <c r="B242" s="4"/>
    </row>
    <row r="243" spans="1:10" s="16" customFormat="1">
      <c r="A243" s="16" t="s">
        <v>63</v>
      </c>
      <c r="B243" s="15">
        <f>AVERAGE(B244:B276)</f>
        <v>1.881079797979798</v>
      </c>
      <c r="C243" s="16">
        <f>CONFIDENCE(0.05,STDEV(B244:B276),COUNT(B244:B276))</f>
        <v>0.72653830508003259</v>
      </c>
      <c r="D243" s="16">
        <f>AVERAGE(D244:D276)</f>
        <v>1.393939393939394</v>
      </c>
      <c r="E243" s="16">
        <f>CONFIDENCE(0.05,STDEV(D244:D276),COUNT(D244:D276))</f>
        <v>0.45085783406790547</v>
      </c>
      <c r="F243" s="16" t="s">
        <v>18</v>
      </c>
    </row>
    <row r="244" spans="1:10">
      <c r="B244" s="4">
        <f t="shared" ref="B244:B276" si="18">(((C244*D244)-E244)/D244)/1000</f>
        <v>3.036</v>
      </c>
      <c r="C244">
        <v>31661</v>
      </c>
      <c r="D244">
        <f t="shared" si="16"/>
        <v>5</v>
      </c>
      <c r="E244">
        <f t="shared" si="17"/>
        <v>143125</v>
      </c>
      <c r="F244">
        <v>23534</v>
      </c>
      <c r="G244">
        <v>27765</v>
      </c>
      <c r="H244">
        <v>29793</v>
      </c>
      <c r="I244">
        <v>30378</v>
      </c>
      <c r="J244">
        <v>31655</v>
      </c>
    </row>
    <row r="245" spans="1:10">
      <c r="B245" s="4">
        <v>0</v>
      </c>
      <c r="C245">
        <v>24959</v>
      </c>
      <c r="D245">
        <f t="shared" si="16"/>
        <v>0</v>
      </c>
      <c r="E245">
        <f t="shared" si="17"/>
        <v>0</v>
      </c>
    </row>
    <row r="246" spans="1:10">
      <c r="B246" s="4">
        <f t="shared" si="18"/>
        <v>4.0000000000000001E-3</v>
      </c>
      <c r="C246">
        <v>27671</v>
      </c>
      <c r="D246">
        <f t="shared" si="16"/>
        <v>1</v>
      </c>
      <c r="E246">
        <f t="shared" si="17"/>
        <v>27667</v>
      </c>
      <c r="F246">
        <v>27667</v>
      </c>
    </row>
    <row r="247" spans="1:10">
      <c r="B247" s="4">
        <f t="shared" si="18"/>
        <v>6.2480000000000002</v>
      </c>
      <c r="C247">
        <v>27957</v>
      </c>
      <c r="D247">
        <f t="shared" si="16"/>
        <v>1</v>
      </c>
      <c r="E247">
        <f t="shared" si="17"/>
        <v>21709</v>
      </c>
      <c r="F247">
        <v>21709</v>
      </c>
    </row>
    <row r="248" spans="1:10">
      <c r="B248" s="4">
        <f t="shared" si="18"/>
        <v>4.0000000000000001E-3</v>
      </c>
      <c r="C248">
        <v>29357</v>
      </c>
      <c r="D248">
        <f t="shared" si="16"/>
        <v>1</v>
      </c>
      <c r="E248">
        <f t="shared" si="17"/>
        <v>29353</v>
      </c>
      <c r="F248">
        <v>29353</v>
      </c>
    </row>
    <row r="249" spans="1:10">
      <c r="B249" s="4">
        <v>0</v>
      </c>
      <c r="C249">
        <v>23874</v>
      </c>
      <c r="D249">
        <f t="shared" si="16"/>
        <v>0</v>
      </c>
      <c r="E249">
        <f t="shared" si="17"/>
        <v>0</v>
      </c>
    </row>
    <row r="250" spans="1:10">
      <c r="B250" s="4">
        <f t="shared" si="18"/>
        <v>1.8879999999999999</v>
      </c>
      <c r="C250">
        <v>24341</v>
      </c>
      <c r="D250">
        <f t="shared" si="16"/>
        <v>2</v>
      </c>
      <c r="E250">
        <f t="shared" si="17"/>
        <v>44906</v>
      </c>
      <c r="F250">
        <v>22405</v>
      </c>
      <c r="G250">
        <v>22501</v>
      </c>
    </row>
    <row r="251" spans="1:10">
      <c r="B251" s="4">
        <f t="shared" si="18"/>
        <v>3.0000000000000001E-3</v>
      </c>
      <c r="C251">
        <v>23244</v>
      </c>
      <c r="D251">
        <f t="shared" si="16"/>
        <v>1</v>
      </c>
      <c r="E251">
        <f t="shared" si="17"/>
        <v>23241</v>
      </c>
      <c r="F251">
        <v>23241</v>
      </c>
    </row>
    <row r="252" spans="1:10">
      <c r="B252" s="4">
        <f t="shared" si="18"/>
        <v>2.6859999999999999</v>
      </c>
      <c r="C252">
        <v>26646</v>
      </c>
      <c r="D252">
        <f t="shared" si="16"/>
        <v>2</v>
      </c>
      <c r="E252">
        <f t="shared" si="17"/>
        <v>47920</v>
      </c>
      <c r="F252">
        <v>21285</v>
      </c>
      <c r="G252">
        <v>26635</v>
      </c>
    </row>
    <row r="253" spans="1:10">
      <c r="B253" s="4">
        <v>0</v>
      </c>
      <c r="C253">
        <v>21654</v>
      </c>
      <c r="D253">
        <f t="shared" si="16"/>
        <v>0</v>
      </c>
      <c r="E253">
        <f t="shared" si="17"/>
        <v>0</v>
      </c>
    </row>
    <row r="254" spans="1:10">
      <c r="B254" s="4">
        <v>0</v>
      </c>
      <c r="C254">
        <v>21139</v>
      </c>
      <c r="D254">
        <f t="shared" si="16"/>
        <v>0</v>
      </c>
      <c r="E254">
        <f t="shared" si="17"/>
        <v>0</v>
      </c>
    </row>
    <row r="255" spans="1:10">
      <c r="B255" s="4">
        <v>0</v>
      </c>
      <c r="C255">
        <v>22812</v>
      </c>
      <c r="D255">
        <f t="shared" si="16"/>
        <v>0</v>
      </c>
      <c r="E255">
        <f t="shared" si="17"/>
        <v>0</v>
      </c>
    </row>
    <row r="256" spans="1:10">
      <c r="B256" s="4">
        <f t="shared" si="18"/>
        <v>2.0990000000000002</v>
      </c>
      <c r="C256">
        <v>27427</v>
      </c>
      <c r="D256">
        <f t="shared" si="16"/>
        <v>2</v>
      </c>
      <c r="E256">
        <f t="shared" si="17"/>
        <v>50656</v>
      </c>
      <c r="F256">
        <v>23233</v>
      </c>
      <c r="G256">
        <v>27423</v>
      </c>
    </row>
    <row r="257" spans="2:10">
      <c r="B257" s="4">
        <f t="shared" si="18"/>
        <v>1.73</v>
      </c>
      <c r="C257">
        <v>25666</v>
      </c>
      <c r="D257">
        <f t="shared" si="16"/>
        <v>3</v>
      </c>
      <c r="E257">
        <f t="shared" si="17"/>
        <v>71808</v>
      </c>
      <c r="F257">
        <v>21855</v>
      </c>
      <c r="G257">
        <v>24293</v>
      </c>
      <c r="H257">
        <v>25660</v>
      </c>
    </row>
    <row r="258" spans="2:10">
      <c r="B258" s="4">
        <f t="shared" si="18"/>
        <v>6.9748000000000001</v>
      </c>
      <c r="C258">
        <v>32442</v>
      </c>
      <c r="D258">
        <f t="shared" si="16"/>
        <v>5</v>
      </c>
      <c r="E258">
        <f t="shared" si="17"/>
        <v>127336</v>
      </c>
      <c r="F258">
        <v>22481</v>
      </c>
      <c r="G258">
        <v>23061</v>
      </c>
      <c r="H258">
        <v>25522</v>
      </c>
      <c r="I258">
        <v>27186</v>
      </c>
      <c r="J258">
        <v>29086</v>
      </c>
    </row>
    <row r="259" spans="2:10">
      <c r="B259" s="4">
        <v>0</v>
      </c>
      <c r="C259">
        <v>24788</v>
      </c>
      <c r="D259">
        <f t="shared" si="16"/>
        <v>0</v>
      </c>
      <c r="E259">
        <f t="shared" si="17"/>
        <v>0</v>
      </c>
    </row>
    <row r="260" spans="2:10">
      <c r="B260" s="4">
        <f t="shared" si="18"/>
        <v>1.7310000000000001</v>
      </c>
      <c r="C260">
        <v>22899</v>
      </c>
      <c r="D260">
        <f t="shared" si="16"/>
        <v>1</v>
      </c>
      <c r="E260">
        <f t="shared" si="17"/>
        <v>21168</v>
      </c>
      <c r="F260">
        <v>21168</v>
      </c>
    </row>
    <row r="261" spans="2:10">
      <c r="B261" s="4">
        <f t="shared" si="18"/>
        <v>4.2460000000000004</v>
      </c>
      <c r="C261">
        <v>29333</v>
      </c>
      <c r="D261">
        <f t="shared" si="16"/>
        <v>2</v>
      </c>
      <c r="E261">
        <f t="shared" si="17"/>
        <v>50174</v>
      </c>
      <c r="F261">
        <v>24806</v>
      </c>
      <c r="G261">
        <v>25368</v>
      </c>
    </row>
    <row r="262" spans="2:10">
      <c r="B262" s="4">
        <f t="shared" si="18"/>
        <v>4.7E-2</v>
      </c>
      <c r="C262">
        <v>25027</v>
      </c>
      <c r="D262">
        <f t="shared" si="16"/>
        <v>1</v>
      </c>
      <c r="E262">
        <f t="shared" si="17"/>
        <v>24980</v>
      </c>
      <c r="F262">
        <v>24980</v>
      </c>
    </row>
    <row r="263" spans="2:10">
      <c r="B263" s="4">
        <f t="shared" si="18"/>
        <v>1.6990000000000001</v>
      </c>
      <c r="C263">
        <v>24364</v>
      </c>
      <c r="D263">
        <f t="shared" si="16"/>
        <v>1</v>
      </c>
      <c r="E263">
        <f t="shared" si="17"/>
        <v>22665</v>
      </c>
      <c r="F263">
        <v>22665</v>
      </c>
    </row>
    <row r="264" spans="2:10">
      <c r="B264" s="4">
        <v>0</v>
      </c>
      <c r="C264">
        <v>26170</v>
      </c>
      <c r="D264">
        <f t="shared" si="16"/>
        <v>0</v>
      </c>
      <c r="E264">
        <f t="shared" si="17"/>
        <v>0</v>
      </c>
    </row>
    <row r="265" spans="2:10">
      <c r="B265" s="4">
        <f t="shared" si="18"/>
        <v>2.5175000000000001</v>
      </c>
      <c r="C265">
        <v>25731</v>
      </c>
      <c r="D265">
        <f t="shared" si="16"/>
        <v>2</v>
      </c>
      <c r="E265">
        <f t="shared" si="17"/>
        <v>46427</v>
      </c>
      <c r="F265">
        <v>22736</v>
      </c>
      <c r="G265">
        <v>23691</v>
      </c>
    </row>
    <row r="266" spans="2:10">
      <c r="B266" s="4">
        <f t="shared" si="18"/>
        <v>1.2669999999999999</v>
      </c>
      <c r="C266">
        <v>26283</v>
      </c>
      <c r="D266">
        <f t="shared" si="16"/>
        <v>1</v>
      </c>
      <c r="E266">
        <f t="shared" si="17"/>
        <v>25016</v>
      </c>
      <c r="F266">
        <v>25016</v>
      </c>
    </row>
    <row r="267" spans="2:10">
      <c r="B267" s="4">
        <f t="shared" si="18"/>
        <v>2.669</v>
      </c>
      <c r="C267">
        <v>24807</v>
      </c>
      <c r="D267">
        <f t="shared" si="16"/>
        <v>2</v>
      </c>
      <c r="E267">
        <f t="shared" si="17"/>
        <v>44276</v>
      </c>
      <c r="F267">
        <v>22037</v>
      </c>
      <c r="G267">
        <v>22239</v>
      </c>
    </row>
    <row r="268" spans="2:10">
      <c r="B268" s="4">
        <v>0</v>
      </c>
      <c r="C268">
        <v>24543</v>
      </c>
      <c r="D268">
        <f t="shared" si="16"/>
        <v>0</v>
      </c>
      <c r="E268">
        <f t="shared" si="17"/>
        <v>0</v>
      </c>
    </row>
    <row r="269" spans="2:10">
      <c r="B269" s="4">
        <f t="shared" si="18"/>
        <v>2.9729999999999999</v>
      </c>
      <c r="C269">
        <v>26265</v>
      </c>
      <c r="D269">
        <f t="shared" si="16"/>
        <v>1</v>
      </c>
      <c r="E269">
        <f t="shared" si="17"/>
        <v>23292</v>
      </c>
      <c r="F269">
        <v>23292</v>
      </c>
    </row>
    <row r="270" spans="2:10">
      <c r="B270" s="4">
        <f t="shared" si="18"/>
        <v>6.3356666666666666</v>
      </c>
      <c r="C270">
        <v>30662</v>
      </c>
      <c r="D270">
        <f t="shared" si="16"/>
        <v>3</v>
      </c>
      <c r="E270">
        <f t="shared" si="17"/>
        <v>72979</v>
      </c>
      <c r="F270">
        <v>20293</v>
      </c>
      <c r="G270">
        <v>25951</v>
      </c>
      <c r="H270">
        <v>26735</v>
      </c>
    </row>
    <row r="271" spans="2:10">
      <c r="B271" s="4">
        <f t="shared" si="18"/>
        <v>2.6349999999999998</v>
      </c>
      <c r="C271">
        <v>26799</v>
      </c>
      <c r="D271">
        <f t="shared" si="16"/>
        <v>2</v>
      </c>
      <c r="E271">
        <f t="shared" si="17"/>
        <v>48328</v>
      </c>
      <c r="F271">
        <v>21546</v>
      </c>
      <c r="G271">
        <v>26782</v>
      </c>
    </row>
    <row r="272" spans="2:10">
      <c r="B272" s="4">
        <f t="shared" si="18"/>
        <v>4.2366666666666672</v>
      </c>
      <c r="C272">
        <v>27154</v>
      </c>
      <c r="D272">
        <f t="shared" si="16"/>
        <v>3</v>
      </c>
      <c r="E272">
        <f t="shared" si="17"/>
        <v>68752</v>
      </c>
      <c r="F272">
        <v>20363</v>
      </c>
      <c r="G272">
        <v>21242</v>
      </c>
      <c r="H272">
        <v>27147</v>
      </c>
    </row>
    <row r="273" spans="1:7">
      <c r="B273" s="4">
        <f t="shared" si="18"/>
        <v>1.266</v>
      </c>
      <c r="C273">
        <v>21688</v>
      </c>
      <c r="D273">
        <f t="shared" si="16"/>
        <v>1</v>
      </c>
      <c r="E273">
        <f t="shared" si="17"/>
        <v>20422</v>
      </c>
      <c r="F273">
        <v>20422</v>
      </c>
    </row>
    <row r="274" spans="1:7">
      <c r="B274" s="4">
        <v>0</v>
      </c>
      <c r="C274">
        <v>20668</v>
      </c>
      <c r="D274">
        <f t="shared" si="16"/>
        <v>0</v>
      </c>
      <c r="E274">
        <f t="shared" si="17"/>
        <v>0</v>
      </c>
    </row>
    <row r="275" spans="1:7">
      <c r="B275" s="4">
        <f t="shared" si="18"/>
        <v>5.6859999999999999</v>
      </c>
      <c r="C275">
        <v>28905</v>
      </c>
      <c r="D275">
        <f t="shared" si="16"/>
        <v>2</v>
      </c>
      <c r="E275">
        <f t="shared" si="17"/>
        <v>46438</v>
      </c>
      <c r="F275">
        <v>22927</v>
      </c>
      <c r="G275">
        <v>23511</v>
      </c>
    </row>
    <row r="276" spans="1:7">
      <c r="B276" s="4">
        <f t="shared" si="18"/>
        <v>9.4E-2</v>
      </c>
      <c r="C276">
        <v>21872</v>
      </c>
      <c r="D276">
        <f t="shared" si="16"/>
        <v>1</v>
      </c>
      <c r="E276">
        <f t="shared" si="17"/>
        <v>21778</v>
      </c>
      <c r="F276">
        <v>21778</v>
      </c>
    </row>
    <row r="277" spans="1:7">
      <c r="B277" s="4"/>
      <c r="F277" t="s">
        <v>11</v>
      </c>
    </row>
    <row r="278" spans="1:7" s="16" customFormat="1">
      <c r="A278" s="16" t="s">
        <v>63</v>
      </c>
      <c r="B278" s="15">
        <f>AVERAGE(B279:B311)</f>
        <v>1.6055207070707067</v>
      </c>
      <c r="C278" s="16">
        <f>CONFIDENCE(0.05,STDEV(B279:B311),COUNT(B279:B311))</f>
        <v>0.70242566661813099</v>
      </c>
      <c r="D278" s="16">
        <f>AVERAGE(D279:D311)</f>
        <v>1.5454545454545454</v>
      </c>
      <c r="E278" s="16">
        <f>CONFIDENCE(0.05,STDEV(D279:D311),COUNT(D279:D311))</f>
        <v>0.47560656441130095</v>
      </c>
      <c r="F278" s="16" t="s">
        <v>19</v>
      </c>
    </row>
    <row r="279" spans="1:7">
      <c r="B279" s="4">
        <f t="shared" ref="B279:B311" si="19">(((C279*D279)-E279)/D279)/1000</f>
        <v>0.69799999999999995</v>
      </c>
      <c r="C279">
        <v>22988</v>
      </c>
      <c r="D279">
        <f t="shared" si="16"/>
        <v>1</v>
      </c>
      <c r="E279">
        <f t="shared" si="17"/>
        <v>22290</v>
      </c>
      <c r="F279">
        <v>22290</v>
      </c>
    </row>
    <row r="280" spans="1:7">
      <c r="B280" s="4">
        <v>0</v>
      </c>
      <c r="C280">
        <v>23603</v>
      </c>
      <c r="D280">
        <f t="shared" si="16"/>
        <v>0</v>
      </c>
      <c r="E280">
        <f t="shared" si="17"/>
        <v>0</v>
      </c>
    </row>
    <row r="281" spans="1:7">
      <c r="B281" s="4">
        <v>0</v>
      </c>
      <c r="C281">
        <v>21311</v>
      </c>
      <c r="D281">
        <f t="shared" si="16"/>
        <v>0</v>
      </c>
      <c r="E281">
        <f t="shared" si="17"/>
        <v>0</v>
      </c>
    </row>
    <row r="282" spans="1:7">
      <c r="B282" s="4">
        <f t="shared" si="19"/>
        <v>2.7995000000000001</v>
      </c>
      <c r="C282">
        <v>23629</v>
      </c>
      <c r="D282">
        <f t="shared" si="16"/>
        <v>2</v>
      </c>
      <c r="E282">
        <f t="shared" si="17"/>
        <v>41659</v>
      </c>
      <c r="F282">
        <v>20438</v>
      </c>
      <c r="G282">
        <v>21221</v>
      </c>
    </row>
    <row r="283" spans="1:7">
      <c r="B283" s="4">
        <v>0</v>
      </c>
      <c r="C283">
        <v>27214</v>
      </c>
      <c r="D283">
        <f t="shared" si="16"/>
        <v>0</v>
      </c>
      <c r="E283">
        <f t="shared" si="17"/>
        <v>0</v>
      </c>
    </row>
    <row r="284" spans="1:7">
      <c r="B284" s="4">
        <f t="shared" si="19"/>
        <v>2.4689999999999999</v>
      </c>
      <c r="C284">
        <v>24966</v>
      </c>
      <c r="D284">
        <f t="shared" si="16"/>
        <v>2</v>
      </c>
      <c r="E284">
        <f t="shared" si="17"/>
        <v>44994</v>
      </c>
      <c r="F284">
        <v>22272</v>
      </c>
      <c r="G284">
        <v>22722</v>
      </c>
    </row>
    <row r="285" spans="1:7">
      <c r="B285" s="4">
        <f t="shared" si="19"/>
        <v>8.1679999999999993</v>
      </c>
      <c r="C285">
        <v>29176</v>
      </c>
      <c r="D285">
        <f t="shared" si="16"/>
        <v>1</v>
      </c>
      <c r="E285">
        <f t="shared" si="17"/>
        <v>21008</v>
      </c>
      <c r="F285">
        <v>21008</v>
      </c>
    </row>
    <row r="286" spans="1:7">
      <c r="B286" s="4">
        <f t="shared" si="19"/>
        <v>0.01</v>
      </c>
      <c r="C286">
        <v>26031</v>
      </c>
      <c r="D286">
        <f t="shared" si="16"/>
        <v>1</v>
      </c>
      <c r="E286">
        <f t="shared" si="17"/>
        <v>26021</v>
      </c>
      <c r="F286">
        <v>26021</v>
      </c>
    </row>
    <row r="287" spans="1:7">
      <c r="B287" s="4">
        <f t="shared" si="19"/>
        <v>3.56</v>
      </c>
      <c r="C287">
        <v>27714</v>
      </c>
      <c r="D287">
        <f t="shared" si="16"/>
        <v>2</v>
      </c>
      <c r="E287">
        <f t="shared" si="17"/>
        <v>48308</v>
      </c>
      <c r="F287">
        <v>20605</v>
      </c>
      <c r="G287">
        <v>27703</v>
      </c>
    </row>
    <row r="288" spans="1:7">
      <c r="B288" s="4">
        <f t="shared" si="19"/>
        <v>2.0979999999999999</v>
      </c>
      <c r="C288">
        <v>26327</v>
      </c>
      <c r="D288">
        <f t="shared" si="16"/>
        <v>2</v>
      </c>
      <c r="E288">
        <f t="shared" si="17"/>
        <v>48458</v>
      </c>
      <c r="F288">
        <v>22142</v>
      </c>
      <c r="G288">
        <v>26316</v>
      </c>
    </row>
    <row r="289" spans="2:10">
      <c r="B289" s="4">
        <v>0</v>
      </c>
      <c r="C289">
        <v>21841</v>
      </c>
      <c r="D289">
        <f t="shared" si="16"/>
        <v>0</v>
      </c>
      <c r="E289">
        <f t="shared" si="17"/>
        <v>0</v>
      </c>
    </row>
    <row r="290" spans="2:10">
      <c r="B290" s="4">
        <f t="shared" si="19"/>
        <v>4.9956000000000005</v>
      </c>
      <c r="C290">
        <v>30585</v>
      </c>
      <c r="D290">
        <f t="shared" ref="D290:D353" si="20">COUNT(F290:AU290)</f>
        <v>5</v>
      </c>
      <c r="E290">
        <f t="shared" ref="E290:E353" si="21">SUM(F290:AU290)</f>
        <v>127947</v>
      </c>
      <c r="F290">
        <v>20258</v>
      </c>
      <c r="G290">
        <v>23267</v>
      </c>
      <c r="H290">
        <v>26616</v>
      </c>
      <c r="I290">
        <v>27223</v>
      </c>
      <c r="J290">
        <v>30583</v>
      </c>
    </row>
    <row r="291" spans="2:10">
      <c r="B291" s="4">
        <f t="shared" si="19"/>
        <v>8.9999999999999993E-3</v>
      </c>
      <c r="C291">
        <v>30599</v>
      </c>
      <c r="D291">
        <f t="shared" si="20"/>
        <v>1</v>
      </c>
      <c r="E291">
        <f t="shared" si="21"/>
        <v>30590</v>
      </c>
      <c r="F291">
        <v>30590</v>
      </c>
    </row>
    <row r="292" spans="2:10">
      <c r="B292" s="4">
        <v>0</v>
      </c>
      <c r="C292">
        <v>27769</v>
      </c>
      <c r="D292">
        <f t="shared" si="20"/>
        <v>0</v>
      </c>
      <c r="E292">
        <f t="shared" si="21"/>
        <v>0</v>
      </c>
    </row>
    <row r="293" spans="2:10">
      <c r="B293" s="4">
        <f t="shared" si="19"/>
        <v>3.2320000000000002</v>
      </c>
      <c r="C293">
        <v>24110</v>
      </c>
      <c r="D293">
        <f t="shared" si="20"/>
        <v>2</v>
      </c>
      <c r="E293">
        <f t="shared" si="21"/>
        <v>41756</v>
      </c>
      <c r="F293">
        <v>20594</v>
      </c>
      <c r="G293">
        <v>21162</v>
      </c>
    </row>
    <row r="294" spans="2:10">
      <c r="B294" s="4">
        <f t="shared" si="19"/>
        <v>0.71099999999999997</v>
      </c>
      <c r="C294">
        <v>28911</v>
      </c>
      <c r="D294">
        <f t="shared" si="20"/>
        <v>3</v>
      </c>
      <c r="E294">
        <f t="shared" si="21"/>
        <v>84600</v>
      </c>
      <c r="F294">
        <v>27819</v>
      </c>
      <c r="G294">
        <v>27874</v>
      </c>
      <c r="H294">
        <v>28907</v>
      </c>
    </row>
    <row r="295" spans="2:10">
      <c r="B295" s="4">
        <v>0</v>
      </c>
      <c r="C295">
        <v>23383</v>
      </c>
      <c r="D295">
        <f t="shared" si="20"/>
        <v>0</v>
      </c>
      <c r="E295">
        <f t="shared" si="21"/>
        <v>0</v>
      </c>
    </row>
    <row r="296" spans="2:10">
      <c r="B296" s="4">
        <f t="shared" si="19"/>
        <v>1.4916666666666667</v>
      </c>
      <c r="C296">
        <v>25567</v>
      </c>
      <c r="D296">
        <f t="shared" si="20"/>
        <v>3</v>
      </c>
      <c r="E296">
        <f t="shared" si="21"/>
        <v>72226</v>
      </c>
      <c r="F296">
        <v>22905</v>
      </c>
      <c r="G296">
        <v>23758</v>
      </c>
      <c r="H296">
        <v>25563</v>
      </c>
    </row>
    <row r="297" spans="2:10">
      <c r="B297" s="4">
        <f t="shared" si="19"/>
        <v>4.6500000000000004</v>
      </c>
      <c r="C297">
        <v>25886</v>
      </c>
      <c r="D297">
        <f t="shared" si="20"/>
        <v>2</v>
      </c>
      <c r="E297">
        <f t="shared" si="21"/>
        <v>42472</v>
      </c>
      <c r="F297">
        <v>20600</v>
      </c>
      <c r="G297">
        <v>21872</v>
      </c>
    </row>
    <row r="298" spans="2:10">
      <c r="B298" s="4">
        <f t="shared" si="19"/>
        <v>0.442</v>
      </c>
      <c r="C298">
        <v>21470</v>
      </c>
      <c r="D298">
        <f t="shared" si="20"/>
        <v>2</v>
      </c>
      <c r="E298">
        <f t="shared" si="21"/>
        <v>42056</v>
      </c>
      <c r="F298">
        <v>20592</v>
      </c>
      <c r="G298">
        <v>21464</v>
      </c>
    </row>
    <row r="299" spans="2:10">
      <c r="B299" s="4">
        <f t="shared" si="19"/>
        <v>0.82299999999999995</v>
      </c>
      <c r="C299">
        <v>27727</v>
      </c>
      <c r="D299">
        <f t="shared" si="20"/>
        <v>1</v>
      </c>
      <c r="E299">
        <f t="shared" si="21"/>
        <v>26904</v>
      </c>
      <c r="F299">
        <v>26904</v>
      </c>
    </row>
    <row r="300" spans="2:10">
      <c r="B300" s="4">
        <f t="shared" si="19"/>
        <v>0.01</v>
      </c>
      <c r="C300">
        <v>23132</v>
      </c>
      <c r="D300">
        <f t="shared" si="20"/>
        <v>1</v>
      </c>
      <c r="E300">
        <f t="shared" si="21"/>
        <v>23122</v>
      </c>
      <c r="F300">
        <v>23122</v>
      </c>
    </row>
    <row r="301" spans="2:10">
      <c r="B301" s="4">
        <f t="shared" si="19"/>
        <v>2.6164999999999998</v>
      </c>
      <c r="C301">
        <v>25353</v>
      </c>
      <c r="D301">
        <f t="shared" si="20"/>
        <v>2</v>
      </c>
      <c r="E301">
        <f t="shared" si="21"/>
        <v>45473</v>
      </c>
      <c r="F301">
        <v>22368</v>
      </c>
      <c r="G301">
        <v>23105</v>
      </c>
    </row>
    <row r="302" spans="2:10">
      <c r="B302" s="4">
        <f t="shared" si="19"/>
        <v>2.7502499999999999</v>
      </c>
      <c r="C302">
        <v>26439</v>
      </c>
      <c r="D302">
        <f t="shared" si="20"/>
        <v>4</v>
      </c>
      <c r="E302">
        <f t="shared" si="21"/>
        <v>94755</v>
      </c>
      <c r="F302">
        <v>20510</v>
      </c>
      <c r="G302">
        <v>21438</v>
      </c>
      <c r="H302">
        <v>26370</v>
      </c>
      <c r="I302">
        <v>26437</v>
      </c>
    </row>
    <row r="303" spans="2:10">
      <c r="B303" s="4">
        <f t="shared" si="19"/>
        <v>5.0774999999999997</v>
      </c>
      <c r="C303">
        <v>28426</v>
      </c>
      <c r="D303">
        <f t="shared" si="20"/>
        <v>4</v>
      </c>
      <c r="E303">
        <f t="shared" si="21"/>
        <v>93394</v>
      </c>
      <c r="F303">
        <v>20255</v>
      </c>
      <c r="G303">
        <v>21127</v>
      </c>
      <c r="H303">
        <v>23598</v>
      </c>
      <c r="I303">
        <v>28414</v>
      </c>
    </row>
    <row r="304" spans="2:10">
      <c r="B304" s="4">
        <v>0</v>
      </c>
      <c r="C304">
        <v>24702</v>
      </c>
      <c r="D304">
        <f t="shared" si="20"/>
        <v>0</v>
      </c>
      <c r="E304">
        <f t="shared" si="21"/>
        <v>0</v>
      </c>
    </row>
    <row r="305" spans="1:9">
      <c r="B305" s="4">
        <f t="shared" si="19"/>
        <v>1.3089999999999999</v>
      </c>
      <c r="C305">
        <v>27506</v>
      </c>
      <c r="D305">
        <f t="shared" si="20"/>
        <v>1</v>
      </c>
      <c r="E305">
        <f t="shared" si="21"/>
        <v>26197</v>
      </c>
      <c r="F305">
        <v>26197</v>
      </c>
    </row>
    <row r="306" spans="1:9">
      <c r="B306" s="4">
        <f t="shared" si="19"/>
        <v>1E-3</v>
      </c>
      <c r="C306">
        <v>22924</v>
      </c>
      <c r="D306">
        <f t="shared" si="20"/>
        <v>1</v>
      </c>
      <c r="E306">
        <f t="shared" si="21"/>
        <v>22923</v>
      </c>
      <c r="F306">
        <v>22923</v>
      </c>
    </row>
    <row r="307" spans="1:9">
      <c r="B307" s="4">
        <v>0</v>
      </c>
      <c r="C307">
        <v>26769</v>
      </c>
      <c r="D307">
        <f t="shared" si="20"/>
        <v>0</v>
      </c>
      <c r="E307">
        <f t="shared" si="21"/>
        <v>0</v>
      </c>
    </row>
    <row r="308" spans="1:9">
      <c r="B308" s="4">
        <v>0</v>
      </c>
      <c r="C308">
        <v>20744</v>
      </c>
      <c r="D308">
        <f t="shared" si="20"/>
        <v>0</v>
      </c>
      <c r="E308">
        <f t="shared" si="21"/>
        <v>0</v>
      </c>
    </row>
    <row r="309" spans="1:9">
      <c r="B309" s="4">
        <f t="shared" si="19"/>
        <v>0.6286666666666666</v>
      </c>
      <c r="C309">
        <v>28630</v>
      </c>
      <c r="D309">
        <f t="shared" si="20"/>
        <v>3</v>
      </c>
      <c r="E309">
        <f t="shared" si="21"/>
        <v>84004</v>
      </c>
      <c r="F309">
        <v>27516</v>
      </c>
      <c r="G309">
        <v>27869</v>
      </c>
      <c r="H309">
        <v>28619</v>
      </c>
    </row>
    <row r="310" spans="1:9">
      <c r="B310" s="4">
        <f t="shared" si="19"/>
        <v>4.4225000000000003</v>
      </c>
      <c r="C310">
        <v>32172</v>
      </c>
      <c r="D310">
        <f t="shared" si="20"/>
        <v>4</v>
      </c>
      <c r="E310">
        <f t="shared" si="21"/>
        <v>110998</v>
      </c>
      <c r="F310">
        <v>23519</v>
      </c>
      <c r="G310">
        <v>25719</v>
      </c>
      <c r="H310">
        <v>29594</v>
      </c>
      <c r="I310">
        <v>32166</v>
      </c>
    </row>
    <row r="311" spans="1:9">
      <c r="B311" s="4">
        <f t="shared" si="19"/>
        <v>0.01</v>
      </c>
      <c r="C311">
        <v>22259</v>
      </c>
      <c r="D311">
        <f t="shared" si="20"/>
        <v>1</v>
      </c>
      <c r="E311">
        <f t="shared" si="21"/>
        <v>22249</v>
      </c>
      <c r="F311">
        <v>22249</v>
      </c>
    </row>
    <row r="312" spans="1:9">
      <c r="B312" s="4"/>
      <c r="F312" t="s">
        <v>11</v>
      </c>
    </row>
    <row r="313" spans="1:9" s="16" customFormat="1">
      <c r="A313" s="16" t="s">
        <v>63</v>
      </c>
      <c r="B313" s="15">
        <f>AVERAGE(B314:B346)</f>
        <v>1.6312676767676768</v>
      </c>
      <c r="C313" s="16">
        <f>CONFIDENCE(0.05,STDEV(B314:B346),COUNT(B314:B346))</f>
        <v>0.77340058789791188</v>
      </c>
      <c r="D313" s="16">
        <f>AVERAGE(D314:D346)</f>
        <v>1.1515151515151516</v>
      </c>
      <c r="E313" s="16">
        <f>CONFIDENCE(0.05,STDEV(D314:D346),COUNT(D314:D346))</f>
        <v>0.46029457212683078</v>
      </c>
      <c r="F313" s="16" t="s">
        <v>20</v>
      </c>
    </row>
    <row r="314" spans="1:9">
      <c r="B314" s="4">
        <f t="shared" ref="B314:B344" si="22">(((C314*D314)-E314)/D314)/1000</f>
        <v>0.46750000000000003</v>
      </c>
      <c r="C314">
        <v>22428</v>
      </c>
      <c r="D314">
        <f t="shared" si="20"/>
        <v>2</v>
      </c>
      <c r="E314">
        <f t="shared" si="21"/>
        <v>43921</v>
      </c>
      <c r="F314">
        <v>21919</v>
      </c>
      <c r="G314">
        <v>22002</v>
      </c>
    </row>
    <row r="315" spans="1:9">
      <c r="B315" s="4">
        <v>0</v>
      </c>
      <c r="C315">
        <v>27080</v>
      </c>
      <c r="D315">
        <f t="shared" si="20"/>
        <v>0</v>
      </c>
      <c r="E315">
        <f t="shared" si="21"/>
        <v>0</v>
      </c>
    </row>
    <row r="316" spans="1:9">
      <c r="B316" s="4">
        <f t="shared" si="22"/>
        <v>4.2119999999999997</v>
      </c>
      <c r="C316">
        <v>29872</v>
      </c>
      <c r="D316">
        <f t="shared" si="20"/>
        <v>4</v>
      </c>
      <c r="E316">
        <f t="shared" si="21"/>
        <v>102640</v>
      </c>
      <c r="F316">
        <v>21996</v>
      </c>
      <c r="G316">
        <v>24549</v>
      </c>
      <c r="H316">
        <v>26233</v>
      </c>
      <c r="I316">
        <v>29862</v>
      </c>
    </row>
    <row r="317" spans="1:9">
      <c r="B317" s="4">
        <f t="shared" si="22"/>
        <v>4.0000000000000001E-3</v>
      </c>
      <c r="C317">
        <v>25592</v>
      </c>
      <c r="D317">
        <f t="shared" si="20"/>
        <v>1</v>
      </c>
      <c r="E317">
        <f t="shared" si="21"/>
        <v>25588</v>
      </c>
      <c r="F317">
        <v>25588</v>
      </c>
    </row>
    <row r="318" spans="1:9">
      <c r="B318" s="4">
        <v>0</v>
      </c>
      <c r="C318">
        <v>24738</v>
      </c>
      <c r="D318">
        <f t="shared" si="20"/>
        <v>0</v>
      </c>
      <c r="E318">
        <f t="shared" si="21"/>
        <v>0</v>
      </c>
    </row>
    <row r="319" spans="1:9">
      <c r="B319" s="4">
        <f t="shared" si="22"/>
        <v>4.45</v>
      </c>
      <c r="C319">
        <v>24877</v>
      </c>
      <c r="D319">
        <f t="shared" si="20"/>
        <v>1</v>
      </c>
      <c r="E319">
        <f t="shared" si="21"/>
        <v>20427</v>
      </c>
      <c r="F319">
        <v>20427</v>
      </c>
    </row>
    <row r="320" spans="1:9">
      <c r="B320" s="4">
        <f t="shared" si="22"/>
        <v>4.8540000000000001</v>
      </c>
      <c r="C320">
        <v>25614</v>
      </c>
      <c r="D320">
        <f t="shared" si="20"/>
        <v>1</v>
      </c>
      <c r="E320">
        <f t="shared" si="21"/>
        <v>20760</v>
      </c>
      <c r="F320">
        <v>20760</v>
      </c>
    </row>
    <row r="321" spans="2:9">
      <c r="B321" s="4">
        <f t="shared" si="22"/>
        <v>0.45800000000000002</v>
      </c>
      <c r="C321">
        <v>22564</v>
      </c>
      <c r="D321">
        <f t="shared" si="20"/>
        <v>1</v>
      </c>
      <c r="E321">
        <f t="shared" si="21"/>
        <v>22106</v>
      </c>
      <c r="F321">
        <v>22106</v>
      </c>
    </row>
    <row r="322" spans="2:9">
      <c r="B322" s="4">
        <f t="shared" si="22"/>
        <v>4.9660000000000002</v>
      </c>
      <c r="C322">
        <v>25448</v>
      </c>
      <c r="D322">
        <f t="shared" si="20"/>
        <v>1</v>
      </c>
      <c r="E322">
        <f t="shared" si="21"/>
        <v>20482</v>
      </c>
      <c r="F322">
        <v>20482</v>
      </c>
    </row>
    <row r="323" spans="2:9">
      <c r="B323" s="4">
        <v>0</v>
      </c>
      <c r="C323">
        <v>26777</v>
      </c>
      <c r="D323">
        <f t="shared" si="20"/>
        <v>0</v>
      </c>
      <c r="E323">
        <f t="shared" si="21"/>
        <v>0</v>
      </c>
    </row>
    <row r="324" spans="2:9">
      <c r="B324" s="4">
        <f t="shared" si="22"/>
        <v>1.603</v>
      </c>
      <c r="C324">
        <v>22119</v>
      </c>
      <c r="D324">
        <f t="shared" si="20"/>
        <v>1</v>
      </c>
      <c r="E324">
        <f t="shared" si="21"/>
        <v>20516</v>
      </c>
      <c r="F324">
        <v>20516</v>
      </c>
    </row>
    <row r="325" spans="2:9">
      <c r="B325" s="4">
        <v>0</v>
      </c>
      <c r="C325">
        <v>25351</v>
      </c>
      <c r="D325">
        <f t="shared" si="20"/>
        <v>0</v>
      </c>
      <c r="E325">
        <f t="shared" si="21"/>
        <v>0</v>
      </c>
    </row>
    <row r="326" spans="2:9">
      <c r="B326" s="4">
        <v>0</v>
      </c>
      <c r="C326">
        <v>23167</v>
      </c>
      <c r="D326">
        <f t="shared" si="20"/>
        <v>0</v>
      </c>
      <c r="E326">
        <f t="shared" si="21"/>
        <v>0</v>
      </c>
    </row>
    <row r="327" spans="2:9">
      <c r="B327" s="4">
        <f t="shared" si="22"/>
        <v>6.2279999999999998</v>
      </c>
      <c r="C327">
        <v>31478</v>
      </c>
      <c r="D327">
        <f t="shared" si="20"/>
        <v>4</v>
      </c>
      <c r="E327">
        <f t="shared" si="21"/>
        <v>101000</v>
      </c>
      <c r="F327">
        <v>21001</v>
      </c>
      <c r="G327">
        <v>22287</v>
      </c>
      <c r="H327">
        <v>26245</v>
      </c>
      <c r="I327">
        <v>31467</v>
      </c>
    </row>
    <row r="328" spans="2:9">
      <c r="B328" s="4">
        <f t="shared" si="22"/>
        <v>6.1269999999999998</v>
      </c>
      <c r="C328">
        <v>27993</v>
      </c>
      <c r="D328">
        <f t="shared" si="20"/>
        <v>1</v>
      </c>
      <c r="E328">
        <f t="shared" si="21"/>
        <v>21866</v>
      </c>
      <c r="F328">
        <v>21866</v>
      </c>
    </row>
    <row r="329" spans="2:9">
      <c r="B329" s="4">
        <f t="shared" si="22"/>
        <v>0.55649999999999999</v>
      </c>
      <c r="C329">
        <v>31628</v>
      </c>
      <c r="D329">
        <f t="shared" si="20"/>
        <v>2</v>
      </c>
      <c r="E329">
        <f t="shared" si="21"/>
        <v>62143</v>
      </c>
      <c r="F329">
        <v>30531</v>
      </c>
      <c r="G329">
        <v>31612</v>
      </c>
    </row>
    <row r="330" spans="2:9">
      <c r="B330" s="4">
        <v>0</v>
      </c>
      <c r="C330">
        <v>27022</v>
      </c>
      <c r="D330">
        <f t="shared" si="20"/>
        <v>0</v>
      </c>
      <c r="E330">
        <f t="shared" si="21"/>
        <v>0</v>
      </c>
    </row>
    <row r="331" spans="2:9">
      <c r="B331" s="4">
        <v>0</v>
      </c>
      <c r="C331">
        <v>26273</v>
      </c>
      <c r="D331">
        <f t="shared" si="20"/>
        <v>0</v>
      </c>
      <c r="E331">
        <f t="shared" si="21"/>
        <v>0</v>
      </c>
    </row>
    <row r="332" spans="2:9">
      <c r="B332" s="4">
        <f t="shared" si="22"/>
        <v>3.5912500000000001</v>
      </c>
      <c r="C332">
        <v>27449</v>
      </c>
      <c r="D332">
        <f t="shared" si="20"/>
        <v>4</v>
      </c>
      <c r="E332">
        <f t="shared" si="21"/>
        <v>95431</v>
      </c>
      <c r="F332">
        <v>22147</v>
      </c>
      <c r="G332">
        <v>22356</v>
      </c>
      <c r="H332">
        <v>23859</v>
      </c>
      <c r="I332">
        <v>27069</v>
      </c>
    </row>
    <row r="333" spans="2:9">
      <c r="B333" s="4">
        <v>0</v>
      </c>
      <c r="C333">
        <v>20803</v>
      </c>
      <c r="D333">
        <f t="shared" si="20"/>
        <v>0</v>
      </c>
      <c r="E333">
        <f t="shared" si="21"/>
        <v>0</v>
      </c>
    </row>
    <row r="334" spans="2:9">
      <c r="B334" s="4">
        <f t="shared" si="22"/>
        <v>5.1393333333333331</v>
      </c>
      <c r="C334">
        <v>28085</v>
      </c>
      <c r="D334">
        <f t="shared" si="20"/>
        <v>3</v>
      </c>
      <c r="E334">
        <f t="shared" si="21"/>
        <v>68837</v>
      </c>
      <c r="F334">
        <v>20506</v>
      </c>
      <c r="G334">
        <v>23597</v>
      </c>
      <c r="H334">
        <v>24734</v>
      </c>
    </row>
    <row r="335" spans="2:9">
      <c r="B335" s="4">
        <v>0</v>
      </c>
      <c r="C335">
        <v>27008</v>
      </c>
      <c r="D335">
        <f t="shared" si="20"/>
        <v>0</v>
      </c>
      <c r="E335">
        <f t="shared" si="21"/>
        <v>0</v>
      </c>
    </row>
    <row r="336" spans="2:9">
      <c r="B336" s="4">
        <f t="shared" si="22"/>
        <v>0.32</v>
      </c>
      <c r="C336">
        <v>27244</v>
      </c>
      <c r="D336">
        <f t="shared" si="20"/>
        <v>1</v>
      </c>
      <c r="E336">
        <f t="shared" si="21"/>
        <v>26924</v>
      </c>
      <c r="F336">
        <v>26924</v>
      </c>
    </row>
    <row r="337" spans="1:9">
      <c r="B337" s="4">
        <v>0</v>
      </c>
      <c r="C337">
        <v>24019</v>
      </c>
      <c r="D337">
        <f t="shared" si="20"/>
        <v>0</v>
      </c>
      <c r="E337">
        <f t="shared" si="21"/>
        <v>0</v>
      </c>
    </row>
    <row r="338" spans="1:9">
      <c r="B338" s="4">
        <f t="shared" si="22"/>
        <v>6.0854999999999997</v>
      </c>
      <c r="C338">
        <v>27941</v>
      </c>
      <c r="D338">
        <f t="shared" si="20"/>
        <v>2</v>
      </c>
      <c r="E338">
        <f t="shared" si="21"/>
        <v>43711</v>
      </c>
      <c r="F338">
        <v>20560</v>
      </c>
      <c r="G338">
        <v>23151</v>
      </c>
    </row>
    <row r="339" spans="1:9">
      <c r="B339" s="4">
        <v>0</v>
      </c>
      <c r="C339">
        <v>20824</v>
      </c>
      <c r="D339">
        <f t="shared" si="20"/>
        <v>0</v>
      </c>
      <c r="E339">
        <f t="shared" si="21"/>
        <v>0</v>
      </c>
    </row>
    <row r="340" spans="1:9">
      <c r="B340" s="4">
        <f t="shared" si="22"/>
        <v>0.52749999999999997</v>
      </c>
      <c r="C340">
        <v>28551</v>
      </c>
      <c r="D340">
        <f t="shared" si="20"/>
        <v>2</v>
      </c>
      <c r="E340">
        <f t="shared" si="21"/>
        <v>56047</v>
      </c>
      <c r="F340">
        <v>27498</v>
      </c>
      <c r="G340">
        <v>28549</v>
      </c>
    </row>
    <row r="341" spans="1:9">
      <c r="B341" s="4">
        <f t="shared" si="22"/>
        <v>1.343</v>
      </c>
      <c r="C341">
        <v>30020</v>
      </c>
      <c r="D341">
        <f t="shared" si="20"/>
        <v>2</v>
      </c>
      <c r="E341">
        <f t="shared" si="21"/>
        <v>57354</v>
      </c>
      <c r="F341">
        <v>27342</v>
      </c>
      <c r="G341">
        <v>30012</v>
      </c>
    </row>
    <row r="342" spans="1:9">
      <c r="B342" s="4">
        <v>0</v>
      </c>
      <c r="C342">
        <v>24382</v>
      </c>
      <c r="D342">
        <f t="shared" si="20"/>
        <v>0</v>
      </c>
      <c r="E342">
        <f t="shared" si="21"/>
        <v>0</v>
      </c>
    </row>
    <row r="343" spans="1:9">
      <c r="B343" s="4">
        <f t="shared" si="22"/>
        <v>2.8832499999999999</v>
      </c>
      <c r="C343">
        <v>29418</v>
      </c>
      <c r="D343">
        <f t="shared" si="20"/>
        <v>4</v>
      </c>
      <c r="E343">
        <f t="shared" si="21"/>
        <v>106139</v>
      </c>
      <c r="F343">
        <v>20846</v>
      </c>
      <c r="G343">
        <v>26505</v>
      </c>
      <c r="H343">
        <v>29379</v>
      </c>
      <c r="I343">
        <v>29409</v>
      </c>
    </row>
    <row r="344" spans="1:9">
      <c r="B344" s="4">
        <f t="shared" si="22"/>
        <v>1.6E-2</v>
      </c>
      <c r="C344">
        <v>21792</v>
      </c>
      <c r="D344">
        <f t="shared" si="20"/>
        <v>1</v>
      </c>
      <c r="E344">
        <f t="shared" si="21"/>
        <v>21776</v>
      </c>
      <c r="F344">
        <v>21776</v>
      </c>
    </row>
    <row r="345" spans="1:9">
      <c r="B345" s="4">
        <v>0</v>
      </c>
      <c r="C345">
        <v>24125</v>
      </c>
      <c r="D345">
        <f t="shared" si="20"/>
        <v>0</v>
      </c>
      <c r="E345">
        <f t="shared" si="21"/>
        <v>0</v>
      </c>
    </row>
    <row r="346" spans="1:9">
      <c r="B346" s="4">
        <v>0</v>
      </c>
      <c r="C346">
        <v>21836</v>
      </c>
      <c r="D346">
        <f t="shared" si="20"/>
        <v>0</v>
      </c>
      <c r="E346">
        <f t="shared" si="21"/>
        <v>0</v>
      </c>
    </row>
    <row r="347" spans="1:9">
      <c r="B347" s="4"/>
      <c r="F347" t="s">
        <v>11</v>
      </c>
    </row>
    <row r="348" spans="1:9" s="16" customFormat="1">
      <c r="A348" s="16" t="s">
        <v>63</v>
      </c>
      <c r="B348" s="15">
        <f>AVERAGE(B349:B381)</f>
        <v>1.4045555555555556</v>
      </c>
      <c r="C348" s="16">
        <f>CONFIDENCE(0.05,STDEV(B349:B381),COUNT(B349:B381))</f>
        <v>0.67841415619159329</v>
      </c>
      <c r="D348" s="16">
        <f>AVERAGE(D349:D381)</f>
        <v>1.1818181818181819</v>
      </c>
      <c r="E348" s="16">
        <f>CONFIDENCE(0.05,STDEV(D349:D381),COUNT(D349:D381))</f>
        <v>0.41308996039854762</v>
      </c>
      <c r="F348" s="16" t="s">
        <v>21</v>
      </c>
    </row>
    <row r="349" spans="1:9">
      <c r="B349" s="4">
        <f>IF(D349=0,0, (((C349*D349)-E349)/D349)/1000)</f>
        <v>0.39950000000000002</v>
      </c>
      <c r="C349">
        <v>23237</v>
      </c>
      <c r="D349">
        <f t="shared" si="20"/>
        <v>2</v>
      </c>
      <c r="E349">
        <f t="shared" si="21"/>
        <v>45675</v>
      </c>
      <c r="F349">
        <v>22528</v>
      </c>
      <c r="G349">
        <v>23147</v>
      </c>
    </row>
    <row r="350" spans="1:9">
      <c r="B350" s="4">
        <f t="shared" ref="B350:B381" si="23">IF(D350=0,0, (((C350*D350)-E350)/D350)/1000)</f>
        <v>0</v>
      </c>
      <c r="C350">
        <v>28405</v>
      </c>
      <c r="D350">
        <f t="shared" si="20"/>
        <v>0</v>
      </c>
      <c r="E350">
        <f t="shared" si="21"/>
        <v>0</v>
      </c>
    </row>
    <row r="351" spans="1:9">
      <c r="B351" s="4">
        <f t="shared" si="23"/>
        <v>0</v>
      </c>
      <c r="C351">
        <v>23381</v>
      </c>
      <c r="D351">
        <f t="shared" si="20"/>
        <v>0</v>
      </c>
      <c r="E351">
        <f t="shared" si="21"/>
        <v>0</v>
      </c>
    </row>
    <row r="352" spans="1:9">
      <c r="B352" s="4">
        <f t="shared" si="23"/>
        <v>0</v>
      </c>
      <c r="C352">
        <v>20627</v>
      </c>
      <c r="D352">
        <f t="shared" si="20"/>
        <v>0</v>
      </c>
      <c r="E352">
        <f t="shared" si="21"/>
        <v>0</v>
      </c>
    </row>
    <row r="353" spans="2:9">
      <c r="B353" s="4">
        <f t="shared" si="23"/>
        <v>6.2460000000000004</v>
      </c>
      <c r="C353">
        <v>27726</v>
      </c>
      <c r="D353">
        <f t="shared" si="20"/>
        <v>4</v>
      </c>
      <c r="E353">
        <f t="shared" si="21"/>
        <v>85920</v>
      </c>
      <c r="F353">
        <v>20826</v>
      </c>
      <c r="G353">
        <v>20907</v>
      </c>
      <c r="H353">
        <v>21925</v>
      </c>
      <c r="I353">
        <v>22262</v>
      </c>
    </row>
    <row r="354" spans="2:9">
      <c r="B354" s="4">
        <f t="shared" si="23"/>
        <v>6.673</v>
      </c>
      <c r="C354">
        <v>27935</v>
      </c>
      <c r="D354">
        <f t="shared" ref="D354:D416" si="24">COUNT(F354:AU354)</f>
        <v>1</v>
      </c>
      <c r="E354">
        <f t="shared" ref="E354:E416" si="25">SUM(F354:AU354)</f>
        <v>21262</v>
      </c>
      <c r="F354">
        <v>21262</v>
      </c>
    </row>
    <row r="355" spans="2:9">
      <c r="B355" s="4">
        <f t="shared" si="23"/>
        <v>0</v>
      </c>
      <c r="C355">
        <v>23375</v>
      </c>
      <c r="D355">
        <f t="shared" si="24"/>
        <v>0</v>
      </c>
      <c r="E355">
        <f t="shared" si="25"/>
        <v>0</v>
      </c>
    </row>
    <row r="356" spans="2:9">
      <c r="B356" s="4">
        <f t="shared" si="23"/>
        <v>0.255</v>
      </c>
      <c r="C356">
        <v>20758</v>
      </c>
      <c r="D356">
        <f t="shared" si="24"/>
        <v>1</v>
      </c>
      <c r="E356">
        <f t="shared" si="25"/>
        <v>20503</v>
      </c>
      <c r="F356">
        <v>20503</v>
      </c>
    </row>
    <row r="357" spans="2:9">
      <c r="B357" s="4">
        <f t="shared" si="23"/>
        <v>0.54</v>
      </c>
      <c r="C357">
        <v>26086</v>
      </c>
      <c r="D357">
        <f t="shared" si="24"/>
        <v>2</v>
      </c>
      <c r="E357">
        <f t="shared" si="25"/>
        <v>51092</v>
      </c>
      <c r="F357">
        <v>25017</v>
      </c>
      <c r="G357">
        <v>26075</v>
      </c>
    </row>
    <row r="358" spans="2:9">
      <c r="B358" s="4">
        <f t="shared" si="23"/>
        <v>0</v>
      </c>
      <c r="C358">
        <v>22176</v>
      </c>
      <c r="D358">
        <f t="shared" si="24"/>
        <v>0</v>
      </c>
      <c r="E358">
        <f t="shared" si="25"/>
        <v>0</v>
      </c>
    </row>
    <row r="359" spans="2:9">
      <c r="B359" s="4">
        <f t="shared" si="23"/>
        <v>0</v>
      </c>
      <c r="C359">
        <v>26562</v>
      </c>
      <c r="D359">
        <f t="shared" si="24"/>
        <v>0</v>
      </c>
      <c r="E359">
        <f t="shared" si="25"/>
        <v>0</v>
      </c>
    </row>
    <row r="360" spans="2:9">
      <c r="B360" s="4">
        <f t="shared" si="23"/>
        <v>1.0999999999999999E-2</v>
      </c>
      <c r="C360">
        <v>28085</v>
      </c>
      <c r="D360">
        <f t="shared" si="24"/>
        <v>1</v>
      </c>
      <c r="E360">
        <f t="shared" si="25"/>
        <v>28074</v>
      </c>
      <c r="F360">
        <v>28074</v>
      </c>
    </row>
    <row r="361" spans="2:9">
      <c r="B361" s="4">
        <f t="shared" si="23"/>
        <v>1.3560000000000001</v>
      </c>
      <c r="C361">
        <v>26035</v>
      </c>
      <c r="D361">
        <f t="shared" si="24"/>
        <v>1</v>
      </c>
      <c r="E361">
        <f t="shared" si="25"/>
        <v>24679</v>
      </c>
      <c r="F361">
        <v>24679</v>
      </c>
    </row>
    <row r="362" spans="2:9">
      <c r="B362" s="4">
        <f t="shared" si="23"/>
        <v>0</v>
      </c>
      <c r="C362">
        <v>24119</v>
      </c>
      <c r="D362">
        <f t="shared" si="24"/>
        <v>0</v>
      </c>
      <c r="E362">
        <f t="shared" si="25"/>
        <v>0</v>
      </c>
    </row>
    <row r="363" spans="2:9">
      <c r="B363" s="4">
        <f t="shared" si="23"/>
        <v>2.6779999999999999</v>
      </c>
      <c r="C363">
        <v>24051</v>
      </c>
      <c r="D363">
        <f t="shared" si="24"/>
        <v>2</v>
      </c>
      <c r="E363">
        <f t="shared" si="25"/>
        <v>42746</v>
      </c>
      <c r="F363">
        <v>20918</v>
      </c>
      <c r="G363">
        <v>21828</v>
      </c>
    </row>
    <row r="364" spans="2:9">
      <c r="B364" s="4">
        <f t="shared" si="23"/>
        <v>0</v>
      </c>
      <c r="C364">
        <v>22736</v>
      </c>
      <c r="D364">
        <f t="shared" si="24"/>
        <v>0</v>
      </c>
      <c r="E364">
        <f t="shared" si="25"/>
        <v>0</v>
      </c>
    </row>
    <row r="365" spans="2:9">
      <c r="B365" s="4">
        <f t="shared" si="23"/>
        <v>0</v>
      </c>
      <c r="C365">
        <v>20778</v>
      </c>
      <c r="D365">
        <f t="shared" si="24"/>
        <v>0</v>
      </c>
      <c r="E365">
        <f t="shared" si="25"/>
        <v>0</v>
      </c>
    </row>
    <row r="366" spans="2:9">
      <c r="B366" s="4">
        <f t="shared" si="23"/>
        <v>1.0999999999999999E-2</v>
      </c>
      <c r="C366">
        <v>24415</v>
      </c>
      <c r="D366">
        <f t="shared" si="24"/>
        <v>1</v>
      </c>
      <c r="E366">
        <f t="shared" si="25"/>
        <v>24404</v>
      </c>
      <c r="F366">
        <v>24404</v>
      </c>
    </row>
    <row r="367" spans="2:9">
      <c r="B367" s="4">
        <f t="shared" si="23"/>
        <v>5.3346666666666671</v>
      </c>
      <c r="C367">
        <v>27805</v>
      </c>
      <c r="D367">
        <f t="shared" si="24"/>
        <v>3</v>
      </c>
      <c r="E367">
        <f t="shared" si="25"/>
        <v>67411</v>
      </c>
      <c r="F367">
        <v>21836</v>
      </c>
      <c r="G367">
        <v>22731</v>
      </c>
      <c r="H367">
        <v>22844</v>
      </c>
    </row>
    <row r="368" spans="2:9">
      <c r="B368" s="4">
        <f t="shared" si="23"/>
        <v>1.5529999999999999</v>
      </c>
      <c r="C368">
        <v>24783</v>
      </c>
      <c r="D368">
        <f t="shared" si="24"/>
        <v>1</v>
      </c>
      <c r="E368">
        <f t="shared" si="25"/>
        <v>23230</v>
      </c>
      <c r="F368">
        <v>23230</v>
      </c>
    </row>
    <row r="369" spans="1:8">
      <c r="B369" s="4">
        <f t="shared" si="23"/>
        <v>2.488</v>
      </c>
      <c r="C369">
        <v>26006</v>
      </c>
      <c r="D369">
        <f t="shared" si="24"/>
        <v>1</v>
      </c>
      <c r="E369">
        <f t="shared" si="25"/>
        <v>23518</v>
      </c>
      <c r="F369">
        <v>23518</v>
      </c>
    </row>
    <row r="370" spans="1:8">
      <c r="B370" s="4">
        <f t="shared" si="23"/>
        <v>4.2999999999999997E-2</v>
      </c>
      <c r="C370">
        <v>21201</v>
      </c>
      <c r="D370">
        <f t="shared" si="24"/>
        <v>1</v>
      </c>
      <c r="E370">
        <f t="shared" si="25"/>
        <v>21158</v>
      </c>
      <c r="F370">
        <v>21158</v>
      </c>
    </row>
    <row r="371" spans="1:8">
      <c r="B371" s="4">
        <f t="shared" si="23"/>
        <v>0</v>
      </c>
      <c r="C371">
        <v>22189</v>
      </c>
      <c r="D371">
        <f t="shared" si="24"/>
        <v>0</v>
      </c>
      <c r="E371">
        <f t="shared" si="25"/>
        <v>0</v>
      </c>
    </row>
    <row r="372" spans="1:8">
      <c r="B372" s="4">
        <f t="shared" si="23"/>
        <v>1.5486666666666666</v>
      </c>
      <c r="C372">
        <v>23177</v>
      </c>
      <c r="D372">
        <f t="shared" si="24"/>
        <v>3</v>
      </c>
      <c r="E372">
        <f t="shared" si="25"/>
        <v>64885</v>
      </c>
      <c r="F372">
        <v>20381</v>
      </c>
      <c r="G372">
        <v>21329</v>
      </c>
      <c r="H372">
        <v>23175</v>
      </c>
    </row>
    <row r="373" spans="1:8">
      <c r="B373" s="4">
        <f t="shared" si="23"/>
        <v>2.3210000000000002</v>
      </c>
      <c r="C373">
        <v>25466</v>
      </c>
      <c r="D373">
        <f t="shared" si="24"/>
        <v>2</v>
      </c>
      <c r="E373">
        <f t="shared" si="25"/>
        <v>46290</v>
      </c>
      <c r="F373">
        <v>20826</v>
      </c>
      <c r="G373">
        <v>25464</v>
      </c>
    </row>
    <row r="374" spans="1:8">
      <c r="B374" s="4">
        <f t="shared" si="23"/>
        <v>2.7549999999999999</v>
      </c>
      <c r="C374">
        <v>26120</v>
      </c>
      <c r="D374">
        <f t="shared" si="24"/>
        <v>3</v>
      </c>
      <c r="E374">
        <f t="shared" si="25"/>
        <v>70095</v>
      </c>
      <c r="F374">
        <v>21786</v>
      </c>
      <c r="G374">
        <v>22191</v>
      </c>
      <c r="H374">
        <v>26118</v>
      </c>
    </row>
    <row r="375" spans="1:8">
      <c r="B375" s="4">
        <f t="shared" si="23"/>
        <v>1.9025000000000001</v>
      </c>
      <c r="C375">
        <v>28744</v>
      </c>
      <c r="D375">
        <f t="shared" si="24"/>
        <v>2</v>
      </c>
      <c r="E375">
        <f t="shared" si="25"/>
        <v>53683</v>
      </c>
      <c r="F375">
        <v>24950</v>
      </c>
      <c r="G375">
        <v>28733</v>
      </c>
    </row>
    <row r="376" spans="1:8">
      <c r="B376" s="4">
        <f t="shared" si="23"/>
        <v>3.431</v>
      </c>
      <c r="C376">
        <v>27357</v>
      </c>
      <c r="D376">
        <f t="shared" si="24"/>
        <v>2</v>
      </c>
      <c r="E376">
        <f t="shared" si="25"/>
        <v>47852</v>
      </c>
      <c r="F376">
        <v>20506</v>
      </c>
      <c r="G376">
        <v>27346</v>
      </c>
    </row>
    <row r="377" spans="1:8">
      <c r="B377" s="4">
        <f t="shared" si="23"/>
        <v>5.3483333333333327</v>
      </c>
      <c r="C377">
        <v>29919</v>
      </c>
      <c r="D377">
        <f t="shared" si="24"/>
        <v>3</v>
      </c>
      <c r="E377">
        <f t="shared" si="25"/>
        <v>73712</v>
      </c>
      <c r="F377">
        <v>22760</v>
      </c>
      <c r="G377">
        <v>23817</v>
      </c>
      <c r="H377">
        <v>27135</v>
      </c>
    </row>
    <row r="378" spans="1:8">
      <c r="B378" s="4">
        <f t="shared" si="23"/>
        <v>0</v>
      </c>
      <c r="C378">
        <v>30894</v>
      </c>
      <c r="D378">
        <f t="shared" si="24"/>
        <v>0</v>
      </c>
      <c r="E378">
        <f t="shared" si="25"/>
        <v>0</v>
      </c>
    </row>
    <row r="379" spans="1:8">
      <c r="B379" s="4">
        <f t="shared" si="23"/>
        <v>0</v>
      </c>
      <c r="C379">
        <v>23852</v>
      </c>
      <c r="D379">
        <f t="shared" si="24"/>
        <v>0</v>
      </c>
      <c r="E379">
        <f t="shared" si="25"/>
        <v>0</v>
      </c>
    </row>
    <row r="380" spans="1:8">
      <c r="B380" s="4">
        <f t="shared" si="23"/>
        <v>1.4556666666666667</v>
      </c>
      <c r="C380">
        <v>24119</v>
      </c>
      <c r="D380">
        <f t="shared" si="24"/>
        <v>3</v>
      </c>
      <c r="E380">
        <f t="shared" si="25"/>
        <v>67990</v>
      </c>
      <c r="F380">
        <v>21230</v>
      </c>
      <c r="G380">
        <v>22645</v>
      </c>
      <c r="H380">
        <v>24115</v>
      </c>
    </row>
    <row r="381" spans="1:8">
      <c r="B381" s="4">
        <f t="shared" si="23"/>
        <v>0</v>
      </c>
      <c r="C381">
        <v>25882</v>
      </c>
      <c r="D381">
        <f t="shared" si="24"/>
        <v>0</v>
      </c>
      <c r="E381">
        <f t="shared" si="25"/>
        <v>0</v>
      </c>
    </row>
    <row r="382" spans="1:8">
      <c r="B382" s="4"/>
      <c r="F382" t="s">
        <v>11</v>
      </c>
    </row>
    <row r="383" spans="1:8" s="16" customFormat="1">
      <c r="A383" s="16" t="s">
        <v>63</v>
      </c>
      <c r="B383" s="15">
        <f>AVERAGE(B384:B416)</f>
        <v>1.2453787878787879</v>
      </c>
      <c r="C383" s="16">
        <f>CONFIDENCE(0.05,STDEV(B384:B416),COUNT(B384:B416))</f>
        <v>0.79179407703637794</v>
      </c>
      <c r="D383" s="16">
        <f>AVERAGE(D384:D416)</f>
        <v>0.72727272727272729</v>
      </c>
      <c r="E383" s="16">
        <f>CONFIDENCE(0.05,STDEV(D384:D416),COUNT(D384:D416))</f>
        <v>0.3646135598551159</v>
      </c>
      <c r="F383" s="16" t="s">
        <v>22</v>
      </c>
    </row>
    <row r="384" spans="1:8">
      <c r="B384" s="4">
        <f>IF(D384=0,0, (((C384*D384)-E384)/D384)/1000)</f>
        <v>0</v>
      </c>
      <c r="C384">
        <v>21480</v>
      </c>
      <c r="D384">
        <f t="shared" si="24"/>
        <v>0</v>
      </c>
      <c r="E384">
        <f t="shared" si="25"/>
        <v>0</v>
      </c>
    </row>
    <row r="385" spans="2:9">
      <c r="B385" s="4">
        <f t="shared" ref="B385:B416" si="26">IF(D385=0,0, (((C385*D385)-E385)/D385)/1000)</f>
        <v>0</v>
      </c>
      <c r="C385">
        <v>27044</v>
      </c>
      <c r="D385">
        <f t="shared" si="24"/>
        <v>0</v>
      </c>
      <c r="E385">
        <f t="shared" si="25"/>
        <v>0</v>
      </c>
    </row>
    <row r="386" spans="2:9">
      <c r="B386" s="4">
        <f t="shared" si="26"/>
        <v>6.2850000000000001</v>
      </c>
      <c r="C386">
        <v>30788</v>
      </c>
      <c r="D386">
        <f t="shared" si="24"/>
        <v>1</v>
      </c>
      <c r="E386">
        <f t="shared" si="25"/>
        <v>24503</v>
      </c>
      <c r="F386">
        <v>24503</v>
      </c>
    </row>
    <row r="387" spans="2:9">
      <c r="B387" s="4">
        <f t="shared" si="26"/>
        <v>6.0804999999999998</v>
      </c>
      <c r="C387">
        <v>32422</v>
      </c>
      <c r="D387">
        <f t="shared" si="24"/>
        <v>4</v>
      </c>
      <c r="E387">
        <f t="shared" si="25"/>
        <v>105366</v>
      </c>
      <c r="F387">
        <v>22829</v>
      </c>
      <c r="G387">
        <v>23628</v>
      </c>
      <c r="H387">
        <v>26494</v>
      </c>
      <c r="I387">
        <v>32415</v>
      </c>
    </row>
    <row r="388" spans="2:9">
      <c r="B388" s="4">
        <f t="shared" si="26"/>
        <v>0.6905</v>
      </c>
      <c r="C388">
        <v>25933</v>
      </c>
      <c r="D388">
        <f t="shared" si="24"/>
        <v>2</v>
      </c>
      <c r="E388">
        <f t="shared" si="25"/>
        <v>50485</v>
      </c>
      <c r="F388">
        <v>24554</v>
      </c>
      <c r="G388">
        <v>25931</v>
      </c>
    </row>
    <row r="389" spans="2:9">
      <c r="B389" s="4">
        <f t="shared" si="26"/>
        <v>0</v>
      </c>
      <c r="C389">
        <v>21248</v>
      </c>
      <c r="D389">
        <f t="shared" si="24"/>
        <v>0</v>
      </c>
      <c r="E389">
        <f t="shared" si="25"/>
        <v>0</v>
      </c>
    </row>
    <row r="390" spans="2:9">
      <c r="B390" s="4">
        <f t="shared" si="26"/>
        <v>0</v>
      </c>
      <c r="C390">
        <v>28218</v>
      </c>
      <c r="D390">
        <f t="shared" si="24"/>
        <v>0</v>
      </c>
      <c r="E390">
        <f t="shared" si="25"/>
        <v>0</v>
      </c>
    </row>
    <row r="391" spans="2:9">
      <c r="B391" s="4">
        <f t="shared" si="26"/>
        <v>0</v>
      </c>
      <c r="C391">
        <v>26069</v>
      </c>
      <c r="D391">
        <f t="shared" si="24"/>
        <v>0</v>
      </c>
      <c r="E391">
        <f t="shared" si="25"/>
        <v>0</v>
      </c>
    </row>
    <row r="392" spans="2:9">
      <c r="B392" s="4">
        <f t="shared" si="26"/>
        <v>0.499</v>
      </c>
      <c r="C392">
        <v>23069</v>
      </c>
      <c r="D392">
        <f t="shared" si="24"/>
        <v>3</v>
      </c>
      <c r="E392">
        <f t="shared" si="25"/>
        <v>67710</v>
      </c>
      <c r="F392">
        <v>22103</v>
      </c>
      <c r="G392">
        <v>22548</v>
      </c>
      <c r="H392">
        <v>23059</v>
      </c>
    </row>
    <row r="393" spans="2:9">
      <c r="B393" s="4">
        <f t="shared" si="26"/>
        <v>6.9509999999999996</v>
      </c>
      <c r="C393">
        <v>27333</v>
      </c>
      <c r="D393">
        <f t="shared" si="24"/>
        <v>1</v>
      </c>
      <c r="E393">
        <f t="shared" si="25"/>
        <v>20382</v>
      </c>
      <c r="F393">
        <v>20382</v>
      </c>
    </row>
    <row r="394" spans="2:9">
      <c r="B394" s="4">
        <f t="shared" si="26"/>
        <v>0</v>
      </c>
      <c r="C394">
        <v>21359</v>
      </c>
      <c r="D394">
        <f t="shared" si="24"/>
        <v>0</v>
      </c>
      <c r="E394">
        <f t="shared" si="25"/>
        <v>0</v>
      </c>
    </row>
    <row r="395" spans="2:9">
      <c r="B395" s="4">
        <f t="shared" si="26"/>
        <v>1.3654999999999999</v>
      </c>
      <c r="C395">
        <v>25664</v>
      </c>
      <c r="D395">
        <f t="shared" si="24"/>
        <v>2</v>
      </c>
      <c r="E395">
        <f t="shared" si="25"/>
        <v>48597</v>
      </c>
      <c r="F395">
        <v>23565</v>
      </c>
      <c r="G395">
        <v>25032</v>
      </c>
    </row>
    <row r="396" spans="2:9">
      <c r="B396" s="4">
        <f t="shared" si="26"/>
        <v>3.3285</v>
      </c>
      <c r="C396">
        <v>24919</v>
      </c>
      <c r="D396">
        <f t="shared" si="24"/>
        <v>2</v>
      </c>
      <c r="E396">
        <f t="shared" si="25"/>
        <v>43181</v>
      </c>
      <c r="F396">
        <v>21127</v>
      </c>
      <c r="G396">
        <v>22054</v>
      </c>
    </row>
    <row r="397" spans="2:9">
      <c r="B397" s="4">
        <f t="shared" si="26"/>
        <v>0</v>
      </c>
      <c r="C397">
        <v>20678</v>
      </c>
      <c r="D397">
        <f t="shared" si="24"/>
        <v>0</v>
      </c>
      <c r="E397">
        <f t="shared" si="25"/>
        <v>0</v>
      </c>
    </row>
    <row r="398" spans="2:9">
      <c r="B398" s="4">
        <f t="shared" si="26"/>
        <v>0</v>
      </c>
      <c r="C398">
        <v>24712</v>
      </c>
      <c r="D398">
        <f t="shared" si="24"/>
        <v>0</v>
      </c>
      <c r="E398">
        <f t="shared" si="25"/>
        <v>0</v>
      </c>
    </row>
    <row r="399" spans="2:9">
      <c r="B399" s="4">
        <f t="shared" si="26"/>
        <v>0</v>
      </c>
      <c r="C399">
        <v>21983</v>
      </c>
      <c r="D399">
        <f t="shared" si="24"/>
        <v>0</v>
      </c>
      <c r="E399">
        <f t="shared" si="25"/>
        <v>0</v>
      </c>
    </row>
    <row r="400" spans="2:9">
      <c r="B400" s="4">
        <f t="shared" si="26"/>
        <v>0</v>
      </c>
      <c r="C400">
        <v>20682</v>
      </c>
      <c r="D400">
        <f t="shared" si="24"/>
        <v>0</v>
      </c>
      <c r="E400">
        <f t="shared" si="25"/>
        <v>0</v>
      </c>
    </row>
    <row r="401" spans="2:7">
      <c r="B401" s="4">
        <f t="shared" si="26"/>
        <v>0</v>
      </c>
      <c r="C401">
        <v>22399</v>
      </c>
      <c r="D401">
        <f t="shared" si="24"/>
        <v>0</v>
      </c>
      <c r="E401">
        <f t="shared" si="25"/>
        <v>0</v>
      </c>
    </row>
    <row r="402" spans="2:7">
      <c r="B402" s="4">
        <f t="shared" si="26"/>
        <v>0</v>
      </c>
      <c r="C402">
        <v>20611</v>
      </c>
      <c r="D402">
        <f t="shared" si="24"/>
        <v>0</v>
      </c>
      <c r="E402">
        <f t="shared" si="25"/>
        <v>0</v>
      </c>
    </row>
    <row r="403" spans="2:7">
      <c r="B403" s="4">
        <f t="shared" si="26"/>
        <v>0</v>
      </c>
      <c r="C403">
        <v>20622</v>
      </c>
      <c r="D403">
        <f t="shared" si="24"/>
        <v>0</v>
      </c>
      <c r="E403">
        <f t="shared" si="25"/>
        <v>0</v>
      </c>
    </row>
    <row r="404" spans="2:7">
      <c r="B404" s="4">
        <f t="shared" si="26"/>
        <v>0</v>
      </c>
      <c r="C404">
        <v>20607</v>
      </c>
      <c r="D404">
        <f t="shared" si="24"/>
        <v>0</v>
      </c>
      <c r="E404">
        <f t="shared" si="25"/>
        <v>0</v>
      </c>
    </row>
    <row r="405" spans="2:7">
      <c r="B405" s="4">
        <f t="shared" si="26"/>
        <v>1E-3</v>
      </c>
      <c r="C405">
        <v>20877</v>
      </c>
      <c r="D405">
        <f t="shared" si="24"/>
        <v>1</v>
      </c>
      <c r="E405">
        <f t="shared" si="25"/>
        <v>20876</v>
      </c>
      <c r="F405">
        <v>20876</v>
      </c>
    </row>
    <row r="406" spans="2:7">
      <c r="B406" s="4">
        <f t="shared" si="26"/>
        <v>0</v>
      </c>
      <c r="C406">
        <v>22391</v>
      </c>
      <c r="D406">
        <f t="shared" si="24"/>
        <v>0</v>
      </c>
      <c r="E406">
        <f t="shared" si="25"/>
        <v>0</v>
      </c>
    </row>
    <row r="407" spans="2:7">
      <c r="B407" s="4">
        <f t="shared" si="26"/>
        <v>7.8140000000000001</v>
      </c>
      <c r="C407">
        <v>31944</v>
      </c>
      <c r="D407">
        <f t="shared" si="24"/>
        <v>1</v>
      </c>
      <c r="E407">
        <f t="shared" si="25"/>
        <v>24130</v>
      </c>
      <c r="F407">
        <v>24130</v>
      </c>
    </row>
    <row r="408" spans="2:7">
      <c r="B408" s="4">
        <f t="shared" si="26"/>
        <v>1.4279999999999999</v>
      </c>
      <c r="C408">
        <v>23398</v>
      </c>
      <c r="D408">
        <f t="shared" si="24"/>
        <v>2</v>
      </c>
      <c r="E408">
        <f t="shared" si="25"/>
        <v>43940</v>
      </c>
      <c r="F408">
        <v>20552</v>
      </c>
      <c r="G408">
        <v>23388</v>
      </c>
    </row>
    <row r="409" spans="2:7">
      <c r="B409" s="4">
        <f t="shared" si="26"/>
        <v>1.266</v>
      </c>
      <c r="C409">
        <v>31765</v>
      </c>
      <c r="D409">
        <f t="shared" si="24"/>
        <v>2</v>
      </c>
      <c r="E409">
        <f t="shared" si="25"/>
        <v>60998</v>
      </c>
      <c r="F409">
        <v>29242</v>
      </c>
      <c r="G409">
        <v>31756</v>
      </c>
    </row>
    <row r="410" spans="2:7">
      <c r="B410" s="4">
        <f t="shared" si="26"/>
        <v>4.4039999999999999</v>
      </c>
      <c r="C410">
        <v>26408</v>
      </c>
      <c r="D410">
        <f t="shared" si="24"/>
        <v>1</v>
      </c>
      <c r="E410">
        <f t="shared" si="25"/>
        <v>22004</v>
      </c>
      <c r="F410">
        <v>22004</v>
      </c>
    </row>
    <row r="411" spans="2:7">
      <c r="B411" s="4">
        <f t="shared" si="26"/>
        <v>0</v>
      </c>
      <c r="C411">
        <v>20743</v>
      </c>
      <c r="D411">
        <f t="shared" si="24"/>
        <v>0</v>
      </c>
      <c r="E411">
        <f t="shared" si="25"/>
        <v>0</v>
      </c>
    </row>
    <row r="412" spans="2:7">
      <c r="B412" s="4">
        <f t="shared" si="26"/>
        <v>0</v>
      </c>
      <c r="C412">
        <v>20682</v>
      </c>
      <c r="D412">
        <f t="shared" si="24"/>
        <v>0</v>
      </c>
      <c r="E412">
        <f t="shared" si="25"/>
        <v>0</v>
      </c>
    </row>
    <row r="413" spans="2:7">
      <c r="B413" s="4">
        <f t="shared" si="26"/>
        <v>0.98450000000000004</v>
      </c>
      <c r="C413">
        <v>26653</v>
      </c>
      <c r="D413">
        <f t="shared" si="24"/>
        <v>2</v>
      </c>
      <c r="E413">
        <f t="shared" si="25"/>
        <v>51337</v>
      </c>
      <c r="F413">
        <v>24694</v>
      </c>
      <c r="G413">
        <v>26643</v>
      </c>
    </row>
    <row r="414" spans="2:7">
      <c r="B414" s="4">
        <f t="shared" si="26"/>
        <v>0</v>
      </c>
      <c r="C414">
        <v>20687</v>
      </c>
      <c r="D414">
        <f t="shared" si="24"/>
        <v>0</v>
      </c>
      <c r="E414">
        <f t="shared" si="25"/>
        <v>0</v>
      </c>
    </row>
    <row r="415" spans="2:7">
      <c r="B415" s="4">
        <f t="shared" si="26"/>
        <v>0</v>
      </c>
      <c r="C415">
        <v>25576</v>
      </c>
      <c r="D415">
        <f t="shared" si="24"/>
        <v>0</v>
      </c>
      <c r="E415">
        <f t="shared" si="25"/>
        <v>0</v>
      </c>
    </row>
    <row r="416" spans="2:7">
      <c r="B416" s="4">
        <f t="shared" si="26"/>
        <v>0</v>
      </c>
      <c r="C416">
        <v>21510</v>
      </c>
      <c r="D416">
        <f t="shared" si="24"/>
        <v>0</v>
      </c>
      <c r="E416">
        <f t="shared" si="25"/>
        <v>0</v>
      </c>
    </row>
    <row r="417" spans="1:7">
      <c r="B417" s="4"/>
      <c r="F417" t="s">
        <v>11</v>
      </c>
    </row>
    <row r="418" spans="1:7" s="16" customFormat="1">
      <c r="A418" s="19" t="s">
        <v>63</v>
      </c>
      <c r="B418" s="15">
        <f>AVERAGE(B419:B451)</f>
        <v>0.96370707070707085</v>
      </c>
      <c r="C418" s="16">
        <f>CONFIDENCE(0.05,STDEV(B419:B451),COUNT(B419:B451))</f>
        <v>0.54615684608055637</v>
      </c>
      <c r="D418" s="16">
        <f>AVERAGE(D419:D451)</f>
        <v>0.75757575757575757</v>
      </c>
      <c r="E418" s="16">
        <f>CONFIDENCE(0.05,STDEV(D419:D451),COUNT(D419:D451))</f>
        <v>0.30789907742461625</v>
      </c>
      <c r="F418" s="16" t="s">
        <v>23</v>
      </c>
    </row>
    <row r="419" spans="1:7">
      <c r="B419" s="4">
        <f>IF(D419=0,0, (((C419*D419)-E419)/D419)/1000)</f>
        <v>0</v>
      </c>
      <c r="C419">
        <v>28388</v>
      </c>
      <c r="D419">
        <f t="shared" ref="D419:D481" si="27">COUNT(F419:AU419)</f>
        <v>0</v>
      </c>
      <c r="E419">
        <f t="shared" ref="E419:E481" si="28">SUM(F419:AU419)</f>
        <v>0</v>
      </c>
    </row>
    <row r="420" spans="1:7">
      <c r="B420" s="4">
        <f t="shared" ref="B420:B451" si="29">IF(D420=0,0, (((C420*D420)-E420)/D420)/1000)</f>
        <v>0</v>
      </c>
      <c r="C420">
        <v>20666</v>
      </c>
      <c r="D420">
        <f t="shared" si="27"/>
        <v>0</v>
      </c>
      <c r="E420">
        <f t="shared" si="28"/>
        <v>0</v>
      </c>
    </row>
    <row r="421" spans="1:7">
      <c r="B421" s="4">
        <f t="shared" si="29"/>
        <v>5.81</v>
      </c>
      <c r="C421">
        <v>28200</v>
      </c>
      <c r="D421">
        <f t="shared" si="27"/>
        <v>1</v>
      </c>
      <c r="E421">
        <f t="shared" si="28"/>
        <v>22390</v>
      </c>
      <c r="F421">
        <v>22390</v>
      </c>
    </row>
    <row r="422" spans="1:7">
      <c r="B422" s="4">
        <f t="shared" si="29"/>
        <v>0.26800000000000002</v>
      </c>
      <c r="C422">
        <v>20953</v>
      </c>
      <c r="D422">
        <f t="shared" si="27"/>
        <v>2</v>
      </c>
      <c r="E422">
        <f t="shared" si="28"/>
        <v>41370</v>
      </c>
      <c r="F422">
        <v>20427</v>
      </c>
      <c r="G422">
        <v>20943</v>
      </c>
    </row>
    <row r="423" spans="1:7">
      <c r="B423" s="4">
        <f t="shared" si="29"/>
        <v>3.9159999999999999</v>
      </c>
      <c r="C423">
        <v>24650</v>
      </c>
      <c r="D423">
        <f t="shared" si="27"/>
        <v>1</v>
      </c>
      <c r="E423">
        <f t="shared" si="28"/>
        <v>20734</v>
      </c>
      <c r="F423">
        <v>20734</v>
      </c>
    </row>
    <row r="424" spans="1:7">
      <c r="B424" s="4">
        <f t="shared" si="29"/>
        <v>2.4340000000000002</v>
      </c>
      <c r="C424">
        <v>25815</v>
      </c>
      <c r="D424">
        <f t="shared" si="27"/>
        <v>2</v>
      </c>
      <c r="E424">
        <f t="shared" si="28"/>
        <v>46762</v>
      </c>
      <c r="F424">
        <v>20948</v>
      </c>
      <c r="G424">
        <v>25814</v>
      </c>
    </row>
    <row r="425" spans="1:7">
      <c r="B425" s="4">
        <f t="shared" si="29"/>
        <v>1.7000000000000001E-2</v>
      </c>
      <c r="C425">
        <v>21784</v>
      </c>
      <c r="D425">
        <f t="shared" si="27"/>
        <v>1</v>
      </c>
      <c r="E425">
        <f t="shared" si="28"/>
        <v>21767</v>
      </c>
      <c r="F425">
        <v>21767</v>
      </c>
    </row>
    <row r="426" spans="1:7">
      <c r="B426" s="4">
        <f t="shared" si="29"/>
        <v>0</v>
      </c>
      <c r="C426">
        <v>27297</v>
      </c>
      <c r="D426">
        <f t="shared" si="27"/>
        <v>0</v>
      </c>
      <c r="E426">
        <f t="shared" si="28"/>
        <v>0</v>
      </c>
    </row>
    <row r="427" spans="1:7">
      <c r="B427" s="4">
        <f t="shared" si="29"/>
        <v>8.9999999999999993E-3</v>
      </c>
      <c r="C427">
        <v>22206</v>
      </c>
      <c r="D427">
        <f t="shared" si="27"/>
        <v>1</v>
      </c>
      <c r="E427">
        <f t="shared" si="28"/>
        <v>22197</v>
      </c>
      <c r="F427">
        <v>22197</v>
      </c>
    </row>
    <row r="428" spans="1:7">
      <c r="B428" s="4">
        <f t="shared" si="29"/>
        <v>0</v>
      </c>
      <c r="C428">
        <v>27768</v>
      </c>
      <c r="D428">
        <f t="shared" si="27"/>
        <v>0</v>
      </c>
      <c r="E428">
        <f t="shared" si="28"/>
        <v>0</v>
      </c>
    </row>
    <row r="429" spans="1:7">
      <c r="B429" s="4">
        <f t="shared" si="29"/>
        <v>0</v>
      </c>
      <c r="C429">
        <v>22726</v>
      </c>
      <c r="D429">
        <f t="shared" si="27"/>
        <v>0</v>
      </c>
      <c r="E429">
        <f t="shared" si="28"/>
        <v>0</v>
      </c>
    </row>
    <row r="430" spans="1:7">
      <c r="B430" s="4">
        <f t="shared" si="29"/>
        <v>3.6760000000000002</v>
      </c>
      <c r="C430">
        <v>25183</v>
      </c>
      <c r="D430">
        <f t="shared" si="27"/>
        <v>1</v>
      </c>
      <c r="E430">
        <f t="shared" si="28"/>
        <v>21507</v>
      </c>
      <c r="F430">
        <v>21507</v>
      </c>
    </row>
    <row r="431" spans="1:7">
      <c r="B431" s="4">
        <f t="shared" si="29"/>
        <v>0</v>
      </c>
      <c r="C431">
        <v>25985</v>
      </c>
      <c r="D431">
        <f t="shared" si="27"/>
        <v>0</v>
      </c>
      <c r="E431">
        <f t="shared" si="28"/>
        <v>0</v>
      </c>
    </row>
    <row r="432" spans="1:7">
      <c r="B432" s="4">
        <f t="shared" si="29"/>
        <v>0</v>
      </c>
      <c r="C432">
        <v>26450</v>
      </c>
      <c r="D432">
        <f t="shared" si="27"/>
        <v>0</v>
      </c>
      <c r="E432">
        <f t="shared" si="28"/>
        <v>0</v>
      </c>
    </row>
    <row r="433" spans="2:8">
      <c r="B433" s="4">
        <f t="shared" si="29"/>
        <v>2.1749999999999998</v>
      </c>
      <c r="C433">
        <v>22632</v>
      </c>
      <c r="D433">
        <f t="shared" si="27"/>
        <v>1</v>
      </c>
      <c r="E433">
        <f t="shared" si="28"/>
        <v>20457</v>
      </c>
      <c r="F433">
        <v>20457</v>
      </c>
    </row>
    <row r="434" spans="2:8">
      <c r="B434" s="4">
        <f t="shared" si="29"/>
        <v>0.85399999999999998</v>
      </c>
      <c r="C434">
        <v>24671</v>
      </c>
      <c r="D434">
        <f t="shared" si="27"/>
        <v>1</v>
      </c>
      <c r="E434">
        <f t="shared" si="28"/>
        <v>23817</v>
      </c>
      <c r="F434">
        <v>23817</v>
      </c>
    </row>
    <row r="435" spans="2:8">
      <c r="B435" s="4">
        <f t="shared" si="29"/>
        <v>3.1204999999999998</v>
      </c>
      <c r="C435">
        <v>25928</v>
      </c>
      <c r="D435">
        <f t="shared" si="27"/>
        <v>2</v>
      </c>
      <c r="E435">
        <f t="shared" si="28"/>
        <v>45615</v>
      </c>
      <c r="F435">
        <v>20670</v>
      </c>
      <c r="G435">
        <v>24945</v>
      </c>
    </row>
    <row r="436" spans="2:8">
      <c r="B436" s="4">
        <f t="shared" si="29"/>
        <v>0</v>
      </c>
      <c r="C436">
        <v>24465</v>
      </c>
      <c r="D436">
        <f t="shared" si="27"/>
        <v>0</v>
      </c>
      <c r="E436">
        <f t="shared" si="28"/>
        <v>0</v>
      </c>
    </row>
    <row r="437" spans="2:8">
      <c r="B437" s="4">
        <f t="shared" si="29"/>
        <v>3.0000000000000001E-3</v>
      </c>
      <c r="C437">
        <v>29909</v>
      </c>
      <c r="D437">
        <f t="shared" si="27"/>
        <v>1</v>
      </c>
      <c r="E437">
        <f t="shared" si="28"/>
        <v>29906</v>
      </c>
      <c r="F437">
        <v>29906</v>
      </c>
    </row>
    <row r="438" spans="2:8">
      <c r="B438" s="4">
        <f t="shared" si="29"/>
        <v>0</v>
      </c>
      <c r="C438">
        <v>21444</v>
      </c>
      <c r="D438">
        <f t="shared" si="27"/>
        <v>0</v>
      </c>
      <c r="E438">
        <f t="shared" si="28"/>
        <v>0</v>
      </c>
    </row>
    <row r="439" spans="2:8">
      <c r="B439" s="4">
        <f t="shared" si="29"/>
        <v>3.0000000000000001E-3</v>
      </c>
      <c r="C439">
        <v>21988</v>
      </c>
      <c r="D439">
        <f t="shared" si="27"/>
        <v>1</v>
      </c>
      <c r="E439">
        <f t="shared" si="28"/>
        <v>21985</v>
      </c>
      <c r="F439">
        <v>21985</v>
      </c>
    </row>
    <row r="440" spans="2:8">
      <c r="B440" s="4">
        <f t="shared" si="29"/>
        <v>3.6716666666666664</v>
      </c>
      <c r="C440">
        <v>31377</v>
      </c>
      <c r="D440">
        <f t="shared" si="27"/>
        <v>3</v>
      </c>
      <c r="E440">
        <f t="shared" si="28"/>
        <v>83116</v>
      </c>
      <c r="F440">
        <v>23253</v>
      </c>
      <c r="G440">
        <v>28490</v>
      </c>
      <c r="H440">
        <v>31373</v>
      </c>
    </row>
    <row r="441" spans="2:8">
      <c r="B441" s="4">
        <f t="shared" si="29"/>
        <v>0</v>
      </c>
      <c r="C441">
        <v>22937</v>
      </c>
      <c r="D441">
        <f t="shared" si="27"/>
        <v>0</v>
      </c>
      <c r="E441">
        <f t="shared" si="28"/>
        <v>0</v>
      </c>
    </row>
    <row r="442" spans="2:8">
      <c r="B442" s="4">
        <f t="shared" si="29"/>
        <v>0</v>
      </c>
      <c r="C442">
        <v>20605</v>
      </c>
      <c r="D442">
        <f t="shared" si="27"/>
        <v>0</v>
      </c>
      <c r="E442">
        <f t="shared" si="28"/>
        <v>0</v>
      </c>
    </row>
    <row r="443" spans="2:8">
      <c r="B443" s="4">
        <f t="shared" si="29"/>
        <v>0</v>
      </c>
      <c r="C443">
        <v>20606</v>
      </c>
      <c r="D443">
        <f t="shared" si="27"/>
        <v>0</v>
      </c>
      <c r="E443">
        <f t="shared" si="28"/>
        <v>0</v>
      </c>
    </row>
    <row r="444" spans="2:8">
      <c r="B444" s="4">
        <f t="shared" si="29"/>
        <v>0</v>
      </c>
      <c r="C444">
        <v>21575</v>
      </c>
      <c r="D444">
        <f t="shared" si="27"/>
        <v>0</v>
      </c>
      <c r="E444">
        <f t="shared" si="28"/>
        <v>0</v>
      </c>
    </row>
    <row r="445" spans="2:8">
      <c r="B445" s="4">
        <f t="shared" si="29"/>
        <v>0</v>
      </c>
      <c r="C445">
        <v>26520</v>
      </c>
      <c r="D445">
        <f t="shared" si="27"/>
        <v>0</v>
      </c>
      <c r="E445">
        <f t="shared" si="28"/>
        <v>0</v>
      </c>
    </row>
    <row r="446" spans="2:8">
      <c r="B446" s="4">
        <f t="shared" si="29"/>
        <v>2.2959999999999998</v>
      </c>
      <c r="C446">
        <v>24623</v>
      </c>
      <c r="D446">
        <f t="shared" si="27"/>
        <v>1</v>
      </c>
      <c r="E446">
        <f t="shared" si="28"/>
        <v>22327</v>
      </c>
      <c r="F446">
        <v>22327</v>
      </c>
    </row>
    <row r="447" spans="2:8">
      <c r="B447" s="4">
        <f t="shared" si="29"/>
        <v>0.38650000000000001</v>
      </c>
      <c r="C447">
        <v>23249</v>
      </c>
      <c r="D447">
        <f t="shared" si="27"/>
        <v>2</v>
      </c>
      <c r="E447">
        <f t="shared" si="28"/>
        <v>45725</v>
      </c>
      <c r="F447">
        <v>22486</v>
      </c>
      <c r="G447">
        <v>23239</v>
      </c>
    </row>
    <row r="448" spans="2:8">
      <c r="B448" s="4">
        <f t="shared" si="29"/>
        <v>0</v>
      </c>
      <c r="C448">
        <v>25009</v>
      </c>
      <c r="D448">
        <f t="shared" si="27"/>
        <v>0</v>
      </c>
      <c r="E448">
        <f t="shared" si="28"/>
        <v>0</v>
      </c>
    </row>
    <row r="449" spans="1:8">
      <c r="B449" s="4">
        <f t="shared" si="29"/>
        <v>0</v>
      </c>
      <c r="C449">
        <v>24812</v>
      </c>
      <c r="D449">
        <f t="shared" si="27"/>
        <v>0</v>
      </c>
      <c r="E449">
        <f t="shared" si="28"/>
        <v>0</v>
      </c>
    </row>
    <row r="450" spans="1:8">
      <c r="B450" s="4">
        <f t="shared" si="29"/>
        <v>3.1536666666666666</v>
      </c>
      <c r="C450">
        <v>28202</v>
      </c>
      <c r="D450">
        <f t="shared" si="27"/>
        <v>3</v>
      </c>
      <c r="E450">
        <f t="shared" si="28"/>
        <v>75145</v>
      </c>
      <c r="F450">
        <v>22174</v>
      </c>
      <c r="G450">
        <v>25433</v>
      </c>
      <c r="H450">
        <v>27538</v>
      </c>
    </row>
    <row r="451" spans="1:8">
      <c r="B451" s="4">
        <f t="shared" si="29"/>
        <v>8.9999999999999993E-3</v>
      </c>
      <c r="C451">
        <v>27355</v>
      </c>
      <c r="D451">
        <f t="shared" si="27"/>
        <v>1</v>
      </c>
      <c r="E451">
        <f t="shared" si="28"/>
        <v>27346</v>
      </c>
      <c r="F451">
        <v>27346</v>
      </c>
    </row>
    <row r="452" spans="1:8">
      <c r="B452" s="4"/>
    </row>
    <row r="453" spans="1:8" s="16" customFormat="1">
      <c r="A453" s="16" t="s">
        <v>63</v>
      </c>
      <c r="B453" s="15">
        <f>AVERAGE(B454:B486)</f>
        <v>0.71791919191919185</v>
      </c>
      <c r="C453" s="16">
        <f>CONFIDENCE(0.05,STDEV(B454:B486),COUNT(B454:B486))</f>
        <v>0.53318593690560556</v>
      </c>
      <c r="D453" s="16">
        <f>AVERAGE(D454:D486)</f>
        <v>0.54545454545454541</v>
      </c>
      <c r="E453" s="16">
        <f>CONFIDENCE(0.05,STDEV(D454:D486),COUNT(D454:D486))</f>
        <v>0.24262178328588688</v>
      </c>
      <c r="F453" s="16" t="s">
        <v>24</v>
      </c>
    </row>
    <row r="454" spans="1:8">
      <c r="B454" s="4">
        <f>IF(D454=0,0, (((C454*D454)-E454)/D454)/1000)</f>
        <v>1.657</v>
      </c>
      <c r="C454">
        <v>25847</v>
      </c>
      <c r="D454">
        <f t="shared" si="27"/>
        <v>1</v>
      </c>
      <c r="E454">
        <f t="shared" si="28"/>
        <v>24190</v>
      </c>
      <c r="F454">
        <v>24190</v>
      </c>
    </row>
    <row r="455" spans="1:8">
      <c r="B455" s="4">
        <f t="shared" ref="B455:B486" si="30">IF(D455=0,0, (((C455*D455)-E455)/D455)/1000)</f>
        <v>0.54200000000000004</v>
      </c>
      <c r="C455">
        <v>23102</v>
      </c>
      <c r="D455">
        <f t="shared" si="27"/>
        <v>1</v>
      </c>
      <c r="E455">
        <f t="shared" si="28"/>
        <v>22560</v>
      </c>
      <c r="F455">
        <v>22560</v>
      </c>
    </row>
    <row r="456" spans="1:8">
      <c r="B456" s="4">
        <f t="shared" si="30"/>
        <v>0</v>
      </c>
      <c r="C456">
        <v>21603</v>
      </c>
      <c r="D456">
        <f t="shared" si="27"/>
        <v>0</v>
      </c>
      <c r="E456">
        <f t="shared" si="28"/>
        <v>0</v>
      </c>
    </row>
    <row r="457" spans="1:8">
      <c r="B457" s="4">
        <f t="shared" si="30"/>
        <v>0</v>
      </c>
      <c r="C457">
        <v>25845</v>
      </c>
      <c r="D457">
        <f t="shared" si="27"/>
        <v>0</v>
      </c>
      <c r="E457">
        <f t="shared" si="28"/>
        <v>0</v>
      </c>
    </row>
    <row r="458" spans="1:8">
      <c r="B458" s="4">
        <f t="shared" si="30"/>
        <v>0</v>
      </c>
      <c r="C458">
        <v>25212</v>
      </c>
      <c r="D458">
        <f t="shared" si="27"/>
        <v>0</v>
      </c>
      <c r="E458">
        <f t="shared" si="28"/>
        <v>0</v>
      </c>
    </row>
    <row r="459" spans="1:8">
      <c r="B459" s="4">
        <f t="shared" si="30"/>
        <v>0</v>
      </c>
      <c r="C459">
        <v>20642</v>
      </c>
      <c r="D459">
        <f t="shared" si="27"/>
        <v>0</v>
      </c>
      <c r="E459">
        <f t="shared" si="28"/>
        <v>0</v>
      </c>
    </row>
    <row r="460" spans="1:8">
      <c r="B460" s="4">
        <f t="shared" si="30"/>
        <v>2E-3</v>
      </c>
      <c r="C460">
        <v>24944</v>
      </c>
      <c r="D460">
        <f t="shared" si="27"/>
        <v>1</v>
      </c>
      <c r="E460">
        <f t="shared" si="28"/>
        <v>24942</v>
      </c>
      <c r="F460">
        <v>24942</v>
      </c>
    </row>
    <row r="461" spans="1:8">
      <c r="B461" s="4">
        <f t="shared" si="30"/>
        <v>0</v>
      </c>
      <c r="C461">
        <v>22910</v>
      </c>
      <c r="D461">
        <f t="shared" si="27"/>
        <v>0</v>
      </c>
      <c r="E461">
        <f t="shared" si="28"/>
        <v>0</v>
      </c>
    </row>
    <row r="462" spans="1:8">
      <c r="B462" s="4">
        <f t="shared" si="30"/>
        <v>0</v>
      </c>
      <c r="C462">
        <v>25169</v>
      </c>
      <c r="D462">
        <f t="shared" si="27"/>
        <v>0</v>
      </c>
      <c r="E462">
        <f t="shared" si="28"/>
        <v>0</v>
      </c>
    </row>
    <row r="463" spans="1:8">
      <c r="B463" s="4">
        <f t="shared" si="30"/>
        <v>3.5619999999999998</v>
      </c>
      <c r="C463">
        <v>26550</v>
      </c>
      <c r="D463">
        <f t="shared" si="27"/>
        <v>1</v>
      </c>
      <c r="E463">
        <f t="shared" si="28"/>
        <v>22988</v>
      </c>
      <c r="F463">
        <v>22988</v>
      </c>
    </row>
    <row r="464" spans="1:8">
      <c r="B464" s="4">
        <f t="shared" si="30"/>
        <v>0</v>
      </c>
      <c r="C464">
        <v>23148</v>
      </c>
      <c r="D464">
        <f t="shared" si="27"/>
        <v>0</v>
      </c>
      <c r="E464">
        <f t="shared" si="28"/>
        <v>0</v>
      </c>
    </row>
    <row r="465" spans="2:8">
      <c r="B465" s="4">
        <f t="shared" si="30"/>
        <v>2.214</v>
      </c>
      <c r="C465">
        <v>24620</v>
      </c>
      <c r="D465">
        <f t="shared" si="27"/>
        <v>1</v>
      </c>
      <c r="E465">
        <f t="shared" si="28"/>
        <v>22406</v>
      </c>
      <c r="F465">
        <v>22406</v>
      </c>
    </row>
    <row r="466" spans="2:8">
      <c r="B466" s="4">
        <f t="shared" si="30"/>
        <v>0</v>
      </c>
      <c r="C466">
        <v>23619</v>
      </c>
      <c r="D466">
        <f t="shared" si="27"/>
        <v>0</v>
      </c>
      <c r="E466">
        <f t="shared" si="28"/>
        <v>0</v>
      </c>
    </row>
    <row r="467" spans="2:8">
      <c r="B467" s="4">
        <f t="shared" si="30"/>
        <v>0</v>
      </c>
      <c r="C467">
        <v>20707</v>
      </c>
      <c r="D467">
        <f t="shared" si="27"/>
        <v>0</v>
      </c>
      <c r="E467">
        <f t="shared" si="28"/>
        <v>0</v>
      </c>
    </row>
    <row r="468" spans="2:8">
      <c r="B468" s="4">
        <f t="shared" si="30"/>
        <v>8.9999999999999993E-3</v>
      </c>
      <c r="C468">
        <v>29536</v>
      </c>
      <c r="D468">
        <f t="shared" si="27"/>
        <v>1</v>
      </c>
      <c r="E468">
        <f t="shared" si="28"/>
        <v>29527</v>
      </c>
      <c r="F468">
        <v>29527</v>
      </c>
    </row>
    <row r="469" spans="2:8">
      <c r="B469" s="4">
        <f t="shared" si="30"/>
        <v>1.319</v>
      </c>
      <c r="C469">
        <v>25056</v>
      </c>
      <c r="D469">
        <f t="shared" si="27"/>
        <v>1</v>
      </c>
      <c r="E469">
        <f t="shared" si="28"/>
        <v>23737</v>
      </c>
      <c r="F469">
        <v>23737</v>
      </c>
    </row>
    <row r="470" spans="2:8">
      <c r="B470" s="4">
        <f t="shared" si="30"/>
        <v>0.28799999999999998</v>
      </c>
      <c r="C470">
        <v>22550</v>
      </c>
      <c r="D470">
        <f t="shared" si="27"/>
        <v>2</v>
      </c>
      <c r="E470">
        <f t="shared" si="28"/>
        <v>44524</v>
      </c>
      <c r="F470">
        <v>21983</v>
      </c>
      <c r="G470">
        <v>22541</v>
      </c>
    </row>
    <row r="471" spans="2:8">
      <c r="B471" s="4">
        <f t="shared" si="30"/>
        <v>0</v>
      </c>
      <c r="C471">
        <v>24014</v>
      </c>
      <c r="D471">
        <f t="shared" si="27"/>
        <v>0</v>
      </c>
      <c r="E471">
        <f t="shared" si="28"/>
        <v>0</v>
      </c>
    </row>
    <row r="472" spans="2:8">
      <c r="B472" s="4">
        <f t="shared" si="30"/>
        <v>2.1459999999999999</v>
      </c>
      <c r="C472">
        <v>24197</v>
      </c>
      <c r="D472">
        <f t="shared" si="27"/>
        <v>1</v>
      </c>
      <c r="E472">
        <f t="shared" si="28"/>
        <v>22051</v>
      </c>
      <c r="F472">
        <v>22051</v>
      </c>
    </row>
    <row r="473" spans="2:8">
      <c r="B473" s="4">
        <f t="shared" si="30"/>
        <v>8.0000000000000002E-3</v>
      </c>
      <c r="C473">
        <v>23055</v>
      </c>
      <c r="D473">
        <f t="shared" si="27"/>
        <v>1</v>
      </c>
      <c r="E473">
        <f t="shared" si="28"/>
        <v>23047</v>
      </c>
      <c r="F473">
        <v>23047</v>
      </c>
    </row>
    <row r="474" spans="2:8">
      <c r="B474" s="4">
        <f t="shared" si="30"/>
        <v>6.1333333333333329</v>
      </c>
      <c r="C474">
        <v>31730</v>
      </c>
      <c r="D474">
        <f t="shared" si="27"/>
        <v>3</v>
      </c>
      <c r="E474">
        <f t="shared" si="28"/>
        <v>76790</v>
      </c>
      <c r="F474">
        <v>22092</v>
      </c>
      <c r="G474">
        <v>22976</v>
      </c>
      <c r="H474">
        <v>31722</v>
      </c>
    </row>
    <row r="475" spans="2:8">
      <c r="B475" s="4">
        <f t="shared" si="30"/>
        <v>0.28000000000000003</v>
      </c>
      <c r="C475">
        <v>26190</v>
      </c>
      <c r="D475">
        <f t="shared" si="27"/>
        <v>1</v>
      </c>
      <c r="E475">
        <f t="shared" si="28"/>
        <v>25910</v>
      </c>
      <c r="F475">
        <v>25910</v>
      </c>
    </row>
    <row r="476" spans="2:8">
      <c r="B476" s="4">
        <f t="shared" si="30"/>
        <v>0</v>
      </c>
      <c r="C476">
        <v>20683</v>
      </c>
      <c r="D476">
        <f t="shared" si="27"/>
        <v>0</v>
      </c>
      <c r="E476">
        <f t="shared" si="28"/>
        <v>0</v>
      </c>
    </row>
    <row r="477" spans="2:8">
      <c r="B477" s="4">
        <f t="shared" si="30"/>
        <v>0</v>
      </c>
      <c r="C477">
        <v>22734</v>
      </c>
      <c r="D477">
        <f t="shared" si="27"/>
        <v>0</v>
      </c>
      <c r="E477">
        <f t="shared" si="28"/>
        <v>0</v>
      </c>
    </row>
    <row r="478" spans="2:8">
      <c r="B478" s="4">
        <f t="shared" si="30"/>
        <v>0</v>
      </c>
      <c r="C478">
        <v>26475</v>
      </c>
      <c r="D478">
        <f t="shared" si="27"/>
        <v>0</v>
      </c>
      <c r="E478">
        <f t="shared" si="28"/>
        <v>0</v>
      </c>
    </row>
    <row r="479" spans="2:8">
      <c r="B479" s="4">
        <f t="shared" si="30"/>
        <v>0</v>
      </c>
      <c r="C479">
        <v>28700</v>
      </c>
      <c r="D479">
        <f t="shared" si="27"/>
        <v>0</v>
      </c>
      <c r="E479">
        <f t="shared" si="28"/>
        <v>0</v>
      </c>
    </row>
    <row r="480" spans="2:8">
      <c r="B480" s="4">
        <f t="shared" si="30"/>
        <v>0</v>
      </c>
      <c r="C480">
        <v>25536</v>
      </c>
      <c r="D480">
        <f t="shared" si="27"/>
        <v>0</v>
      </c>
      <c r="E480">
        <f t="shared" si="28"/>
        <v>0</v>
      </c>
    </row>
    <row r="481" spans="1:6">
      <c r="B481" s="4">
        <f t="shared" si="30"/>
        <v>5.5140000000000002</v>
      </c>
      <c r="C481">
        <v>28352</v>
      </c>
      <c r="D481">
        <f t="shared" si="27"/>
        <v>1</v>
      </c>
      <c r="E481">
        <f t="shared" si="28"/>
        <v>22838</v>
      </c>
      <c r="F481">
        <v>22838</v>
      </c>
    </row>
    <row r="482" spans="1:6">
      <c r="B482" s="4">
        <f t="shared" si="30"/>
        <v>0</v>
      </c>
      <c r="C482">
        <v>21221</v>
      </c>
      <c r="D482">
        <f t="shared" ref="D482:D545" si="31">COUNT(F482:AU482)</f>
        <v>0</v>
      </c>
      <c r="E482">
        <f t="shared" ref="E482:E545" si="32">SUM(F482:AU482)</f>
        <v>0</v>
      </c>
    </row>
    <row r="483" spans="1:6">
      <c r="B483" s="4">
        <f t="shared" si="30"/>
        <v>5.0000000000000001E-3</v>
      </c>
      <c r="C483">
        <v>23944</v>
      </c>
      <c r="D483">
        <f t="shared" si="31"/>
        <v>1</v>
      </c>
      <c r="E483">
        <f t="shared" si="32"/>
        <v>23939</v>
      </c>
      <c r="F483">
        <v>23939</v>
      </c>
    </row>
    <row r="484" spans="1:6">
      <c r="B484" s="4">
        <f t="shared" si="30"/>
        <v>0</v>
      </c>
      <c r="C484">
        <v>20679</v>
      </c>
      <c r="D484">
        <f t="shared" si="31"/>
        <v>0</v>
      </c>
      <c r="E484">
        <f t="shared" si="32"/>
        <v>0</v>
      </c>
    </row>
    <row r="485" spans="1:6">
      <c r="B485" s="4">
        <f t="shared" si="30"/>
        <v>1.2E-2</v>
      </c>
      <c r="C485">
        <v>23179</v>
      </c>
      <c r="D485">
        <f t="shared" si="31"/>
        <v>1</v>
      </c>
      <c r="E485">
        <f t="shared" si="32"/>
        <v>23167</v>
      </c>
      <c r="F485">
        <v>23167</v>
      </c>
    </row>
    <row r="486" spans="1:6">
      <c r="B486" s="4">
        <f t="shared" si="30"/>
        <v>0</v>
      </c>
      <c r="C486">
        <v>22776</v>
      </c>
      <c r="D486">
        <f t="shared" si="31"/>
        <v>0</v>
      </c>
      <c r="E486">
        <f t="shared" si="32"/>
        <v>0</v>
      </c>
    </row>
    <row r="487" spans="1:6">
      <c r="B487" s="4"/>
    </row>
    <row r="488" spans="1:6" s="16" customFormat="1">
      <c r="A488" s="16" t="s">
        <v>63</v>
      </c>
      <c r="B488" s="15">
        <f>AVERAGE(B489:B521)</f>
        <v>0.47233333333333333</v>
      </c>
      <c r="C488" s="16">
        <f>CONFIDENCE(0.05,STDEV(B489:B521),COUNT(B489:B521))</f>
        <v>0.45291856082425846</v>
      </c>
      <c r="D488" s="16">
        <f>AVERAGE(D489:D521)</f>
        <v>0.24242424242424243</v>
      </c>
      <c r="E488" s="16">
        <f>CONFIDENCE(0.05,STDEV(D489:D521),COUNT(D489:D521))</f>
        <v>0.17123793435612539</v>
      </c>
      <c r="F488" s="16" t="s">
        <v>25</v>
      </c>
    </row>
    <row r="489" spans="1:6">
      <c r="B489" s="4">
        <f>IF(D489=0,0, (((C489*D489)-E489)/D489)/1000)</f>
        <v>0</v>
      </c>
      <c r="C489">
        <v>24581</v>
      </c>
      <c r="D489">
        <f t="shared" si="31"/>
        <v>0</v>
      </c>
      <c r="E489">
        <f t="shared" si="32"/>
        <v>0</v>
      </c>
    </row>
    <row r="490" spans="1:6">
      <c r="B490" s="4">
        <f t="shared" ref="B490:B521" si="33">IF(D490=0,0, (((C490*D490)-E490)/D490)/1000)</f>
        <v>0</v>
      </c>
      <c r="C490">
        <v>25741</v>
      </c>
      <c r="D490">
        <f t="shared" si="31"/>
        <v>0</v>
      </c>
      <c r="E490">
        <f t="shared" si="32"/>
        <v>0</v>
      </c>
    </row>
    <row r="491" spans="1:6">
      <c r="B491" s="4">
        <f t="shared" si="33"/>
        <v>0</v>
      </c>
      <c r="C491">
        <v>20689</v>
      </c>
      <c r="D491">
        <f t="shared" si="31"/>
        <v>0</v>
      </c>
      <c r="E491">
        <f t="shared" si="32"/>
        <v>0</v>
      </c>
    </row>
    <row r="492" spans="1:6">
      <c r="B492" s="4">
        <f t="shared" si="33"/>
        <v>4.8049999999999997</v>
      </c>
      <c r="C492">
        <v>25034</v>
      </c>
      <c r="D492">
        <f t="shared" si="31"/>
        <v>1</v>
      </c>
      <c r="E492">
        <f t="shared" si="32"/>
        <v>20229</v>
      </c>
      <c r="F492">
        <v>20229</v>
      </c>
    </row>
    <row r="493" spans="1:6">
      <c r="B493" s="4">
        <f t="shared" si="33"/>
        <v>0</v>
      </c>
      <c r="C493">
        <v>25068</v>
      </c>
      <c r="D493">
        <f t="shared" si="31"/>
        <v>0</v>
      </c>
      <c r="E493">
        <f t="shared" si="32"/>
        <v>0</v>
      </c>
    </row>
    <row r="494" spans="1:6">
      <c r="B494" s="4">
        <f t="shared" si="33"/>
        <v>0</v>
      </c>
      <c r="C494">
        <v>20677</v>
      </c>
      <c r="D494">
        <f t="shared" si="31"/>
        <v>0</v>
      </c>
      <c r="E494">
        <f t="shared" si="32"/>
        <v>0</v>
      </c>
    </row>
    <row r="495" spans="1:6">
      <c r="B495" s="4">
        <f t="shared" si="33"/>
        <v>0</v>
      </c>
      <c r="C495">
        <v>26905</v>
      </c>
      <c r="D495">
        <f t="shared" si="31"/>
        <v>0</v>
      </c>
      <c r="E495">
        <f t="shared" si="32"/>
        <v>0</v>
      </c>
    </row>
    <row r="496" spans="1:6">
      <c r="B496" s="4">
        <f t="shared" si="33"/>
        <v>0</v>
      </c>
      <c r="C496">
        <v>25630</v>
      </c>
      <c r="D496">
        <f t="shared" si="31"/>
        <v>0</v>
      </c>
      <c r="E496">
        <f t="shared" si="32"/>
        <v>0</v>
      </c>
    </row>
    <row r="497" spans="2:6">
      <c r="B497" s="4">
        <f t="shared" si="33"/>
        <v>0</v>
      </c>
      <c r="C497">
        <v>20602</v>
      </c>
      <c r="D497">
        <f t="shared" si="31"/>
        <v>0</v>
      </c>
      <c r="E497">
        <f t="shared" si="32"/>
        <v>0</v>
      </c>
    </row>
    <row r="498" spans="2:6">
      <c r="B498" s="4">
        <f t="shared" si="33"/>
        <v>5.5579999999999998</v>
      </c>
      <c r="C498">
        <v>25710</v>
      </c>
      <c r="D498">
        <f t="shared" si="31"/>
        <v>1</v>
      </c>
      <c r="E498">
        <f t="shared" si="32"/>
        <v>20152</v>
      </c>
      <c r="F498">
        <v>20152</v>
      </c>
    </row>
    <row r="499" spans="2:6">
      <c r="B499" s="4">
        <f t="shared" si="33"/>
        <v>0</v>
      </c>
      <c r="C499">
        <v>20676</v>
      </c>
      <c r="D499">
        <f t="shared" si="31"/>
        <v>0</v>
      </c>
      <c r="E499">
        <f t="shared" si="32"/>
        <v>0</v>
      </c>
    </row>
    <row r="500" spans="2:6">
      <c r="B500" s="4">
        <f t="shared" si="33"/>
        <v>0</v>
      </c>
      <c r="C500">
        <v>30502</v>
      </c>
      <c r="D500">
        <f t="shared" si="31"/>
        <v>0</v>
      </c>
      <c r="E500">
        <f t="shared" si="32"/>
        <v>0</v>
      </c>
    </row>
    <row r="501" spans="2:6">
      <c r="B501" s="4">
        <f t="shared" si="33"/>
        <v>2.3839999999999999</v>
      </c>
      <c r="C501">
        <v>25573</v>
      </c>
      <c r="D501">
        <f t="shared" si="31"/>
        <v>1</v>
      </c>
      <c r="E501">
        <f t="shared" si="32"/>
        <v>23189</v>
      </c>
      <c r="F501">
        <v>23189</v>
      </c>
    </row>
    <row r="502" spans="2:6">
      <c r="B502" s="4">
        <f t="shared" si="33"/>
        <v>0</v>
      </c>
      <c r="C502">
        <v>23411</v>
      </c>
      <c r="D502">
        <f t="shared" si="31"/>
        <v>1</v>
      </c>
      <c r="E502">
        <f t="shared" si="32"/>
        <v>23411</v>
      </c>
      <c r="F502">
        <v>23411</v>
      </c>
    </row>
    <row r="503" spans="2:6">
      <c r="B503" s="4">
        <f t="shared" si="33"/>
        <v>0</v>
      </c>
      <c r="C503">
        <v>23004</v>
      </c>
      <c r="D503">
        <f t="shared" si="31"/>
        <v>0</v>
      </c>
      <c r="E503">
        <f t="shared" si="32"/>
        <v>0</v>
      </c>
    </row>
    <row r="504" spans="2:6">
      <c r="B504" s="4">
        <f t="shared" si="33"/>
        <v>0</v>
      </c>
      <c r="C504">
        <v>29053</v>
      </c>
      <c r="D504">
        <f t="shared" si="31"/>
        <v>0</v>
      </c>
      <c r="E504">
        <f t="shared" si="32"/>
        <v>0</v>
      </c>
    </row>
    <row r="505" spans="2:6">
      <c r="B505" s="4">
        <f t="shared" si="33"/>
        <v>0</v>
      </c>
      <c r="C505">
        <v>20662</v>
      </c>
      <c r="D505">
        <f t="shared" si="31"/>
        <v>0</v>
      </c>
      <c r="E505">
        <f t="shared" si="32"/>
        <v>0</v>
      </c>
    </row>
    <row r="506" spans="2:6">
      <c r="B506" s="4">
        <f t="shared" si="33"/>
        <v>1.2370000000000001</v>
      </c>
      <c r="C506">
        <v>23284</v>
      </c>
      <c r="D506">
        <f t="shared" si="31"/>
        <v>1</v>
      </c>
      <c r="E506">
        <f t="shared" si="32"/>
        <v>22047</v>
      </c>
      <c r="F506">
        <v>22047</v>
      </c>
    </row>
    <row r="507" spans="2:6">
      <c r="B507" s="4">
        <f t="shared" si="33"/>
        <v>0</v>
      </c>
      <c r="C507">
        <v>22767</v>
      </c>
      <c r="D507">
        <f t="shared" si="31"/>
        <v>0</v>
      </c>
      <c r="E507">
        <f t="shared" si="32"/>
        <v>0</v>
      </c>
    </row>
    <row r="508" spans="2:6">
      <c r="B508" s="4">
        <f t="shared" si="33"/>
        <v>0</v>
      </c>
      <c r="C508">
        <v>26488</v>
      </c>
      <c r="D508">
        <f t="shared" si="31"/>
        <v>0</v>
      </c>
      <c r="E508">
        <f t="shared" si="32"/>
        <v>0</v>
      </c>
    </row>
    <row r="509" spans="2:6">
      <c r="B509" s="4">
        <f t="shared" si="33"/>
        <v>0</v>
      </c>
      <c r="C509">
        <v>20669</v>
      </c>
      <c r="D509">
        <f t="shared" si="31"/>
        <v>0</v>
      </c>
      <c r="E509">
        <f t="shared" si="32"/>
        <v>0</v>
      </c>
    </row>
    <row r="510" spans="2:6">
      <c r="B510" s="4">
        <f t="shared" si="33"/>
        <v>3.0000000000000001E-3</v>
      </c>
      <c r="C510">
        <v>23430</v>
      </c>
      <c r="D510">
        <f t="shared" si="31"/>
        <v>1</v>
      </c>
      <c r="E510">
        <f t="shared" si="32"/>
        <v>23427</v>
      </c>
      <c r="F510">
        <v>23427</v>
      </c>
    </row>
    <row r="511" spans="2:6">
      <c r="B511" s="4">
        <f t="shared" si="33"/>
        <v>0</v>
      </c>
      <c r="C511">
        <v>20676</v>
      </c>
      <c r="D511">
        <f t="shared" si="31"/>
        <v>0</v>
      </c>
      <c r="E511">
        <f t="shared" si="32"/>
        <v>0</v>
      </c>
    </row>
    <row r="512" spans="2:6">
      <c r="B512" s="4">
        <f t="shared" si="33"/>
        <v>0</v>
      </c>
      <c r="C512">
        <v>20680</v>
      </c>
      <c r="D512">
        <f t="shared" si="31"/>
        <v>0</v>
      </c>
      <c r="E512">
        <f t="shared" si="32"/>
        <v>0</v>
      </c>
    </row>
    <row r="513" spans="1:7">
      <c r="B513" s="4">
        <f t="shared" si="33"/>
        <v>0</v>
      </c>
      <c r="C513">
        <v>21944</v>
      </c>
      <c r="D513">
        <f t="shared" si="31"/>
        <v>0</v>
      </c>
      <c r="E513">
        <f t="shared" si="32"/>
        <v>0</v>
      </c>
    </row>
    <row r="514" spans="1:7">
      <c r="B514" s="4">
        <f t="shared" si="33"/>
        <v>0</v>
      </c>
      <c r="C514">
        <v>26040</v>
      </c>
      <c r="D514">
        <f t="shared" si="31"/>
        <v>0</v>
      </c>
      <c r="E514">
        <f t="shared" si="32"/>
        <v>0</v>
      </c>
    </row>
    <row r="515" spans="1:7">
      <c r="B515" s="4">
        <f t="shared" si="33"/>
        <v>0</v>
      </c>
      <c r="C515">
        <v>22152</v>
      </c>
      <c r="D515">
        <f t="shared" si="31"/>
        <v>0</v>
      </c>
      <c r="E515">
        <f t="shared" si="32"/>
        <v>0</v>
      </c>
    </row>
    <row r="516" spans="1:7">
      <c r="B516" s="4">
        <f t="shared" si="33"/>
        <v>0</v>
      </c>
      <c r="C516">
        <v>20603</v>
      </c>
      <c r="D516">
        <f t="shared" si="31"/>
        <v>0</v>
      </c>
      <c r="E516">
        <f t="shared" si="32"/>
        <v>0</v>
      </c>
    </row>
    <row r="517" spans="1:7">
      <c r="B517" s="4">
        <f t="shared" si="33"/>
        <v>0</v>
      </c>
      <c r="C517">
        <v>22673</v>
      </c>
      <c r="D517">
        <f t="shared" si="31"/>
        <v>0</v>
      </c>
      <c r="E517">
        <f t="shared" si="32"/>
        <v>0</v>
      </c>
    </row>
    <row r="518" spans="1:7">
      <c r="B518" s="4">
        <f t="shared" si="33"/>
        <v>0</v>
      </c>
      <c r="C518">
        <v>27839</v>
      </c>
      <c r="D518">
        <f t="shared" si="31"/>
        <v>0</v>
      </c>
      <c r="E518">
        <f t="shared" si="32"/>
        <v>0</v>
      </c>
    </row>
    <row r="519" spans="1:7">
      <c r="B519" s="4">
        <f t="shared" si="33"/>
        <v>1.6</v>
      </c>
      <c r="C519">
        <v>27697</v>
      </c>
      <c r="D519">
        <f t="shared" si="31"/>
        <v>2</v>
      </c>
      <c r="E519">
        <f t="shared" si="32"/>
        <v>52194</v>
      </c>
      <c r="F519">
        <v>24507</v>
      </c>
      <c r="G519">
        <v>27687</v>
      </c>
    </row>
    <row r="520" spans="1:7">
      <c r="B520" s="4">
        <f t="shared" si="33"/>
        <v>0</v>
      </c>
      <c r="C520">
        <v>20678</v>
      </c>
      <c r="D520">
        <f t="shared" si="31"/>
        <v>0</v>
      </c>
      <c r="E520">
        <f t="shared" si="32"/>
        <v>0</v>
      </c>
    </row>
    <row r="521" spans="1:7">
      <c r="B521" s="4">
        <f t="shared" si="33"/>
        <v>0</v>
      </c>
      <c r="C521">
        <v>22141</v>
      </c>
      <c r="D521">
        <f t="shared" si="31"/>
        <v>0</v>
      </c>
      <c r="E521">
        <f t="shared" si="32"/>
        <v>0</v>
      </c>
    </row>
    <row r="522" spans="1:7">
      <c r="B522" s="4"/>
    </row>
    <row r="523" spans="1:7" s="16" customFormat="1">
      <c r="A523" s="16" t="s">
        <v>63</v>
      </c>
      <c r="B523" s="15">
        <f>AVERAGE(B524:B556)</f>
        <v>0.24548484848484844</v>
      </c>
      <c r="C523" s="16">
        <f>CONFIDENCE(0.05,STDEV(B524:B556),COUNT(B524:B556))</f>
        <v>0.31397876906851963</v>
      </c>
      <c r="D523" s="16">
        <f>AVERAGE(D524:D556)</f>
        <v>0.27272727272727271</v>
      </c>
      <c r="E523" s="16">
        <f>CONFIDENCE(0.05,STDEV(D524:D556),COUNT(D524:D556))</f>
        <v>0.21362856958215437</v>
      </c>
      <c r="F523" s="16" t="s">
        <v>26</v>
      </c>
    </row>
    <row r="524" spans="1:7">
      <c r="B524" s="4">
        <f>IF(D524=0,0, (((C524*D524)-E524)/D524)/1000)</f>
        <v>0</v>
      </c>
      <c r="C524">
        <v>22155</v>
      </c>
      <c r="D524">
        <f t="shared" si="31"/>
        <v>0</v>
      </c>
      <c r="E524">
        <f t="shared" si="32"/>
        <v>0</v>
      </c>
    </row>
    <row r="525" spans="1:7">
      <c r="B525" s="4">
        <f t="shared" ref="B525:B556" si="34">IF(D525=0,0, (((C525*D525)-E525)/D525)/1000)</f>
        <v>0.01</v>
      </c>
      <c r="C525">
        <v>23552</v>
      </c>
      <c r="D525">
        <f t="shared" si="31"/>
        <v>1</v>
      </c>
      <c r="E525">
        <f t="shared" si="32"/>
        <v>23542</v>
      </c>
      <c r="F525">
        <v>23542</v>
      </c>
    </row>
    <row r="526" spans="1:7">
      <c r="B526" s="4">
        <f t="shared" si="34"/>
        <v>0</v>
      </c>
      <c r="C526">
        <v>27460</v>
      </c>
      <c r="D526">
        <f t="shared" si="31"/>
        <v>0</v>
      </c>
      <c r="E526">
        <f t="shared" si="32"/>
        <v>0</v>
      </c>
    </row>
    <row r="527" spans="1:7">
      <c r="B527" s="4">
        <f t="shared" si="34"/>
        <v>0</v>
      </c>
      <c r="C527">
        <v>26878</v>
      </c>
      <c r="D527">
        <f t="shared" si="31"/>
        <v>0</v>
      </c>
      <c r="E527">
        <f t="shared" si="32"/>
        <v>0</v>
      </c>
    </row>
    <row r="528" spans="1:7">
      <c r="B528" s="4">
        <f t="shared" si="34"/>
        <v>0</v>
      </c>
      <c r="C528">
        <v>20673</v>
      </c>
      <c r="D528">
        <f t="shared" si="31"/>
        <v>0</v>
      </c>
      <c r="E528">
        <f t="shared" si="32"/>
        <v>0</v>
      </c>
    </row>
    <row r="529" spans="2:8">
      <c r="B529" s="4">
        <f t="shared" si="34"/>
        <v>0</v>
      </c>
      <c r="C529">
        <v>24776</v>
      </c>
      <c r="D529">
        <f t="shared" si="31"/>
        <v>0</v>
      </c>
      <c r="E529">
        <f t="shared" si="32"/>
        <v>0</v>
      </c>
    </row>
    <row r="530" spans="2:8">
      <c r="B530" s="4">
        <f t="shared" si="34"/>
        <v>0</v>
      </c>
      <c r="C530">
        <v>25378</v>
      </c>
      <c r="D530">
        <f t="shared" si="31"/>
        <v>0</v>
      </c>
      <c r="E530">
        <f t="shared" si="32"/>
        <v>0</v>
      </c>
    </row>
    <row r="531" spans="2:8">
      <c r="B531" s="4">
        <f t="shared" si="34"/>
        <v>0</v>
      </c>
      <c r="C531">
        <v>27751</v>
      </c>
      <c r="D531">
        <f t="shared" si="31"/>
        <v>0</v>
      </c>
      <c r="E531">
        <f t="shared" si="32"/>
        <v>0</v>
      </c>
    </row>
    <row r="532" spans="2:8">
      <c r="B532" s="4">
        <f t="shared" si="34"/>
        <v>5.0000000000000001E-3</v>
      </c>
      <c r="C532">
        <v>22036</v>
      </c>
      <c r="D532">
        <f t="shared" si="31"/>
        <v>1</v>
      </c>
      <c r="E532">
        <f t="shared" si="32"/>
        <v>22031</v>
      </c>
      <c r="F532">
        <v>22031</v>
      </c>
    </row>
    <row r="533" spans="2:8">
      <c r="B533" s="4">
        <f t="shared" si="34"/>
        <v>0</v>
      </c>
      <c r="C533">
        <v>20675</v>
      </c>
      <c r="D533">
        <f t="shared" si="31"/>
        <v>0</v>
      </c>
      <c r="E533">
        <f t="shared" si="32"/>
        <v>0</v>
      </c>
    </row>
    <row r="534" spans="2:8">
      <c r="B534" s="4">
        <f t="shared" si="34"/>
        <v>0</v>
      </c>
      <c r="C534">
        <v>22409</v>
      </c>
      <c r="D534">
        <f t="shared" si="31"/>
        <v>0</v>
      </c>
      <c r="E534">
        <f t="shared" si="32"/>
        <v>0</v>
      </c>
    </row>
    <row r="535" spans="2:8">
      <c r="B535" s="4">
        <f t="shared" si="34"/>
        <v>0</v>
      </c>
      <c r="C535">
        <v>22156</v>
      </c>
      <c r="D535">
        <f t="shared" si="31"/>
        <v>0</v>
      </c>
      <c r="E535">
        <f t="shared" si="32"/>
        <v>0</v>
      </c>
    </row>
    <row r="536" spans="2:8">
      <c r="B536" s="4">
        <f t="shared" si="34"/>
        <v>0</v>
      </c>
      <c r="C536">
        <v>24319</v>
      </c>
      <c r="D536">
        <f t="shared" si="31"/>
        <v>0</v>
      </c>
      <c r="E536">
        <f t="shared" si="32"/>
        <v>0</v>
      </c>
    </row>
    <row r="537" spans="2:8">
      <c r="B537" s="4">
        <f t="shared" si="34"/>
        <v>0</v>
      </c>
      <c r="C537">
        <v>27796</v>
      </c>
      <c r="D537">
        <f t="shared" si="31"/>
        <v>0</v>
      </c>
      <c r="E537">
        <f t="shared" si="32"/>
        <v>0</v>
      </c>
    </row>
    <row r="538" spans="2:8">
      <c r="B538" s="4">
        <f t="shared" si="34"/>
        <v>0</v>
      </c>
      <c r="C538">
        <v>26663</v>
      </c>
      <c r="D538">
        <f t="shared" si="31"/>
        <v>0</v>
      </c>
      <c r="E538">
        <f t="shared" si="32"/>
        <v>0</v>
      </c>
    </row>
    <row r="539" spans="2:8">
      <c r="B539" s="4">
        <f t="shared" si="34"/>
        <v>0</v>
      </c>
      <c r="C539">
        <v>20664</v>
      </c>
      <c r="D539">
        <f t="shared" si="31"/>
        <v>0</v>
      </c>
      <c r="E539">
        <f t="shared" si="32"/>
        <v>0</v>
      </c>
    </row>
    <row r="540" spans="2:8">
      <c r="B540" s="4">
        <f t="shared" si="34"/>
        <v>0</v>
      </c>
      <c r="C540">
        <v>20677</v>
      </c>
      <c r="D540">
        <f t="shared" si="31"/>
        <v>0</v>
      </c>
      <c r="E540">
        <f t="shared" si="32"/>
        <v>0</v>
      </c>
    </row>
    <row r="541" spans="2:8">
      <c r="B541" s="4">
        <f t="shared" si="34"/>
        <v>4.0540000000000003</v>
      </c>
      <c r="C541">
        <v>28834</v>
      </c>
      <c r="D541">
        <f t="shared" si="31"/>
        <v>3</v>
      </c>
      <c r="E541">
        <f t="shared" si="32"/>
        <v>74340</v>
      </c>
      <c r="F541">
        <v>22178</v>
      </c>
      <c r="G541">
        <v>23332</v>
      </c>
      <c r="H541">
        <v>28830</v>
      </c>
    </row>
    <row r="542" spans="2:8">
      <c r="B542" s="4">
        <f t="shared" si="34"/>
        <v>0</v>
      </c>
      <c r="C542">
        <v>20606</v>
      </c>
      <c r="D542">
        <f t="shared" si="31"/>
        <v>0</v>
      </c>
      <c r="E542">
        <f t="shared" si="32"/>
        <v>0</v>
      </c>
    </row>
    <row r="543" spans="2:8">
      <c r="B543" s="4">
        <f t="shared" si="34"/>
        <v>2E-3</v>
      </c>
      <c r="C543">
        <v>21729</v>
      </c>
      <c r="D543">
        <f t="shared" si="31"/>
        <v>1</v>
      </c>
      <c r="E543">
        <f t="shared" si="32"/>
        <v>21727</v>
      </c>
      <c r="F543">
        <v>21727</v>
      </c>
    </row>
    <row r="544" spans="2:8">
      <c r="B544" s="4">
        <f t="shared" si="34"/>
        <v>0</v>
      </c>
      <c r="C544">
        <v>20605</v>
      </c>
      <c r="D544">
        <f t="shared" si="31"/>
        <v>0</v>
      </c>
      <c r="E544">
        <f t="shared" si="32"/>
        <v>0</v>
      </c>
    </row>
    <row r="545" spans="2:6">
      <c r="B545" s="4">
        <f t="shared" si="34"/>
        <v>0</v>
      </c>
      <c r="C545">
        <v>21991</v>
      </c>
      <c r="D545">
        <f t="shared" si="31"/>
        <v>0</v>
      </c>
      <c r="E545">
        <f t="shared" si="32"/>
        <v>0</v>
      </c>
    </row>
    <row r="546" spans="2:6">
      <c r="B546" s="4">
        <f t="shared" si="34"/>
        <v>0.499</v>
      </c>
      <c r="C546">
        <v>27434</v>
      </c>
      <c r="D546">
        <f t="shared" ref="D546:D556" si="35">COUNT(F546:AU546)</f>
        <v>1</v>
      </c>
      <c r="E546">
        <f t="shared" ref="E546:E556" si="36">SUM(F546:AU546)</f>
        <v>26935</v>
      </c>
      <c r="F546">
        <v>26935</v>
      </c>
    </row>
    <row r="547" spans="2:6">
      <c r="B547" s="4">
        <f t="shared" si="34"/>
        <v>0</v>
      </c>
      <c r="C547">
        <v>21002</v>
      </c>
      <c r="D547">
        <f t="shared" si="35"/>
        <v>0</v>
      </c>
      <c r="E547">
        <f t="shared" si="36"/>
        <v>0</v>
      </c>
    </row>
    <row r="548" spans="2:6">
      <c r="B548" s="4">
        <f t="shared" si="34"/>
        <v>8.9999999999999993E-3</v>
      </c>
      <c r="C548">
        <v>22216</v>
      </c>
      <c r="D548">
        <f t="shared" si="35"/>
        <v>1</v>
      </c>
      <c r="E548">
        <f t="shared" si="36"/>
        <v>22207</v>
      </c>
      <c r="F548">
        <v>22207</v>
      </c>
    </row>
    <row r="549" spans="2:6">
      <c r="B549" s="4">
        <f t="shared" si="34"/>
        <v>0</v>
      </c>
      <c r="C549">
        <v>20970</v>
      </c>
      <c r="D549">
        <f t="shared" si="35"/>
        <v>0</v>
      </c>
      <c r="E549">
        <f t="shared" si="36"/>
        <v>0</v>
      </c>
    </row>
    <row r="550" spans="2:6">
      <c r="B550" s="4">
        <f t="shared" si="34"/>
        <v>0</v>
      </c>
      <c r="C550">
        <v>25492</v>
      </c>
      <c r="D550">
        <f t="shared" si="35"/>
        <v>0</v>
      </c>
      <c r="E550">
        <f t="shared" si="36"/>
        <v>0</v>
      </c>
    </row>
    <row r="551" spans="2:6">
      <c r="B551" s="4">
        <f t="shared" si="34"/>
        <v>0</v>
      </c>
      <c r="C551">
        <v>22131</v>
      </c>
      <c r="D551">
        <f t="shared" si="35"/>
        <v>0</v>
      </c>
      <c r="E551">
        <f t="shared" si="36"/>
        <v>0</v>
      </c>
    </row>
    <row r="552" spans="2:6">
      <c r="B552" s="4">
        <f t="shared" si="34"/>
        <v>0</v>
      </c>
      <c r="C552">
        <v>20666</v>
      </c>
      <c r="D552">
        <f t="shared" si="35"/>
        <v>0</v>
      </c>
      <c r="E552">
        <f t="shared" si="36"/>
        <v>0</v>
      </c>
    </row>
    <row r="553" spans="2:6">
      <c r="B553" s="4">
        <f t="shared" si="34"/>
        <v>0</v>
      </c>
      <c r="C553">
        <v>27330</v>
      </c>
      <c r="D553">
        <f t="shared" si="35"/>
        <v>0</v>
      </c>
      <c r="E553">
        <f t="shared" si="36"/>
        <v>0</v>
      </c>
    </row>
    <row r="554" spans="2:6">
      <c r="B554" s="4">
        <f t="shared" si="34"/>
        <v>0</v>
      </c>
      <c r="C554">
        <v>25652</v>
      </c>
      <c r="D554">
        <f t="shared" si="35"/>
        <v>0</v>
      </c>
      <c r="E554">
        <f t="shared" si="36"/>
        <v>0</v>
      </c>
    </row>
    <row r="555" spans="2:6">
      <c r="B555" s="4">
        <f t="shared" si="34"/>
        <v>0</v>
      </c>
      <c r="C555">
        <v>20681</v>
      </c>
      <c r="D555">
        <f t="shared" si="35"/>
        <v>0</v>
      </c>
      <c r="E555">
        <f t="shared" si="36"/>
        <v>0</v>
      </c>
    </row>
    <row r="556" spans="2:6">
      <c r="B556" s="4">
        <f t="shared" si="34"/>
        <v>3.5219999999999998</v>
      </c>
      <c r="C556">
        <v>24134</v>
      </c>
      <c r="D556">
        <f t="shared" si="35"/>
        <v>1</v>
      </c>
      <c r="E556">
        <f t="shared" si="36"/>
        <v>20612</v>
      </c>
      <c r="F556">
        <v>20612</v>
      </c>
    </row>
    <row r="557" spans="2:6">
      <c r="F557" t="s">
        <v>11</v>
      </c>
    </row>
    <row r="558" spans="2:6">
      <c r="F558" t="s">
        <v>27</v>
      </c>
    </row>
    <row r="559" spans="2:6">
      <c r="F559" t="s">
        <v>11</v>
      </c>
    </row>
  </sheetData>
  <sheetProtection password="DE53" sheet="1" objects="1" scenarios="1"/>
  <mergeCells count="5">
    <mergeCell ref="F3:G3"/>
    <mergeCell ref="D3:D4"/>
    <mergeCell ref="C3:C4"/>
    <mergeCell ref="F32:AP32"/>
    <mergeCell ref="B21:C21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K46"/>
  <sheetViews>
    <sheetView windowProtection="1" workbookViewId="0">
      <selection activeCell="C19" sqref="C19:E19"/>
    </sheetView>
  </sheetViews>
  <sheetFormatPr baseColWidth="10" defaultRowHeight="15" x14ac:dyDescent="0"/>
  <cols>
    <col min="1" max="1" width="6.1640625" bestFit="1" customWidth="1"/>
    <col min="2" max="2" width="7.6640625" bestFit="1" customWidth="1"/>
    <col min="3" max="3" width="8.33203125" bestFit="1" customWidth="1"/>
    <col min="4" max="4" width="7.1640625" bestFit="1" customWidth="1"/>
    <col min="5" max="5" width="9" bestFit="1" customWidth="1"/>
    <col min="6" max="6" width="8" bestFit="1" customWidth="1"/>
    <col min="7" max="7" width="7.1640625" bestFit="1" customWidth="1"/>
    <col min="8" max="8" width="11.33203125" bestFit="1" customWidth="1"/>
    <col min="9" max="9" width="8.1640625" bestFit="1" customWidth="1"/>
    <col min="10" max="10" width="7.83203125" bestFit="1" customWidth="1"/>
    <col min="11" max="11" width="9.1640625" bestFit="1" customWidth="1"/>
    <col min="12" max="12" width="8.1640625" customWidth="1"/>
    <col min="13" max="13" width="5.1640625" customWidth="1"/>
    <col min="14" max="14" width="6.1640625" hidden="1" customWidth="1"/>
    <col min="15" max="15" width="8" hidden="1" customWidth="1"/>
    <col min="16" max="16" width="8.83203125" hidden="1" customWidth="1"/>
    <col min="17" max="17" width="9.1640625" hidden="1" customWidth="1"/>
    <col min="18" max="18" width="8.83203125" hidden="1" customWidth="1"/>
    <col min="19" max="19" width="11.33203125" hidden="1" customWidth="1"/>
    <col min="20" max="20" width="12.33203125" hidden="1" customWidth="1"/>
    <col min="21" max="23" width="6.1640625" hidden="1" customWidth="1"/>
    <col min="24" max="24" width="9.1640625" hidden="1" customWidth="1"/>
    <col min="25" max="25" width="8.33203125" hidden="1" customWidth="1"/>
    <col min="26" max="26" width="7.1640625" hidden="1" customWidth="1"/>
    <col min="27" max="27" width="9" hidden="1" customWidth="1"/>
    <col min="28" max="28" width="8" hidden="1" customWidth="1"/>
    <col min="29" max="29" width="7.1640625" hidden="1" customWidth="1"/>
    <col min="30" max="30" width="9" hidden="1" customWidth="1"/>
    <col min="31" max="34" width="6.1640625" hidden="1" customWidth="1"/>
    <col min="35" max="35" width="7.83203125" hidden="1" customWidth="1"/>
    <col min="36" max="36" width="8.1640625" hidden="1" customWidth="1"/>
    <col min="37" max="37" width="5.1640625" hidden="1" customWidth="1"/>
    <col min="38" max="38" width="7.83203125" customWidth="1"/>
    <col min="39" max="39" width="8.1640625" customWidth="1"/>
    <col min="40" max="40" width="5.1640625" customWidth="1"/>
    <col min="41" max="41" width="7.83203125" customWidth="1"/>
    <col min="42" max="42" width="8.1640625" customWidth="1"/>
    <col min="43" max="43" width="5.1640625" customWidth="1"/>
    <col min="44" max="44" width="7.83203125" customWidth="1"/>
    <col min="45" max="45" width="8.1640625" customWidth="1"/>
    <col min="46" max="46" width="5.1640625" customWidth="1"/>
    <col min="47" max="47" width="7.83203125" customWidth="1"/>
    <col min="48" max="48" width="8.1640625" customWidth="1"/>
    <col min="49" max="49" width="5.1640625" customWidth="1"/>
    <col min="50" max="50" width="7.83203125" customWidth="1"/>
    <col min="51" max="51" width="8.1640625" customWidth="1"/>
    <col min="52" max="52" width="5.1640625" customWidth="1"/>
    <col min="53" max="53" width="6.83203125" customWidth="1"/>
    <col min="54" max="54" width="8.1640625" customWidth="1"/>
    <col min="55" max="55" width="5.1640625" customWidth="1"/>
    <col min="56" max="56" width="7.83203125" customWidth="1"/>
    <col min="57" max="57" width="8.1640625" customWidth="1"/>
    <col min="58" max="58" width="5.1640625" customWidth="1"/>
    <col min="59" max="59" width="6.83203125" customWidth="1"/>
    <col min="60" max="60" width="8.1640625" customWidth="1"/>
    <col min="61" max="61" width="5.1640625" customWidth="1"/>
    <col min="62" max="62" width="7.83203125" customWidth="1"/>
    <col min="63" max="63" width="8.1640625" customWidth="1"/>
    <col min="64" max="64" width="5.1640625" customWidth="1"/>
    <col min="65" max="65" width="6.83203125" customWidth="1"/>
    <col min="66" max="66" width="8.1640625" customWidth="1"/>
    <col min="67" max="67" width="5.1640625" customWidth="1"/>
    <col min="68" max="68" width="7.83203125" customWidth="1"/>
    <col min="69" max="69" width="8.1640625" customWidth="1"/>
    <col min="70" max="70" width="5.1640625" customWidth="1"/>
    <col min="71" max="71" width="7.83203125" customWidth="1"/>
    <col min="72" max="72" width="8.1640625" customWidth="1"/>
    <col min="73" max="73" width="5.1640625" customWidth="1"/>
    <col min="74" max="74" width="7.83203125" customWidth="1"/>
    <col min="75" max="75" width="8.1640625" customWidth="1"/>
    <col min="76" max="76" width="5.1640625" customWidth="1"/>
    <col min="77" max="77" width="6.83203125" customWidth="1"/>
    <col min="78" max="78" width="8.1640625" customWidth="1"/>
    <col min="79" max="79" width="5.1640625" customWidth="1"/>
    <col min="80" max="80" width="7.83203125" customWidth="1"/>
    <col min="81" max="81" width="8.1640625" customWidth="1"/>
    <col min="82" max="82" width="5.1640625" customWidth="1"/>
    <col min="83" max="83" width="7.83203125" customWidth="1"/>
    <col min="84" max="84" width="8.1640625" customWidth="1"/>
    <col min="85" max="85" width="5.1640625" customWidth="1"/>
    <col min="86" max="86" width="6.83203125" customWidth="1"/>
    <col min="87" max="87" width="8.1640625" customWidth="1"/>
    <col min="88" max="88" width="5.1640625" customWidth="1"/>
    <col min="89" max="89" width="6.83203125" customWidth="1"/>
    <col min="90" max="90" width="8.1640625" customWidth="1"/>
    <col min="91" max="91" width="5.1640625" customWidth="1"/>
    <col min="92" max="92" width="7.83203125" customWidth="1"/>
    <col min="93" max="93" width="8.1640625" customWidth="1"/>
    <col min="94" max="94" width="6.1640625" customWidth="1"/>
    <col min="95" max="95" width="5.1640625" customWidth="1"/>
    <col min="96" max="96" width="2.1640625" customWidth="1"/>
    <col min="97" max="97" width="6.1640625" customWidth="1"/>
    <col min="98" max="98" width="2.5" customWidth="1"/>
    <col min="99" max="99" width="6.1640625" customWidth="1"/>
    <col min="100" max="100" width="5.1640625" customWidth="1"/>
    <col min="101" max="101" width="2.1640625" customWidth="1"/>
    <col min="102" max="102" width="5.1640625" customWidth="1"/>
    <col min="103" max="103" width="2.5" customWidth="1"/>
    <col min="104" max="104" width="6.1640625" customWidth="1"/>
    <col min="105" max="105" width="5.1640625" customWidth="1"/>
    <col min="106" max="106" width="2.1640625" customWidth="1"/>
    <col min="107" max="107" width="6.1640625" customWidth="1"/>
    <col min="108" max="108" width="2.5" customWidth="1"/>
    <col min="109" max="109" width="6.1640625" customWidth="1"/>
    <col min="110" max="110" width="5.1640625" customWidth="1"/>
    <col min="111" max="111" width="2.1640625" customWidth="1"/>
    <col min="112" max="112" width="5.1640625" customWidth="1"/>
    <col min="113" max="113" width="2.5" customWidth="1"/>
    <col min="114" max="114" width="6.1640625" customWidth="1"/>
    <col min="115" max="115" width="5.1640625" customWidth="1"/>
    <col min="116" max="116" width="2.1640625" customWidth="1"/>
    <col min="117" max="117" width="6.1640625" customWidth="1"/>
    <col min="118" max="118" width="2.5" customWidth="1"/>
    <col min="119" max="119" width="6.1640625" customWidth="1"/>
    <col min="120" max="120" width="5.1640625" customWidth="1"/>
    <col min="121" max="121" width="2.1640625" customWidth="1"/>
    <col min="122" max="122" width="6.1640625" customWidth="1"/>
    <col min="123" max="123" width="2.5" customWidth="1"/>
    <col min="124" max="124" width="6.1640625" customWidth="1"/>
    <col min="125" max="125" width="5.1640625" customWidth="1"/>
    <col min="126" max="126" width="2.1640625" customWidth="1"/>
    <col min="127" max="127" width="6.1640625" customWidth="1"/>
    <col min="128" max="128" width="2.5" customWidth="1"/>
    <col min="129" max="129" width="6.1640625" customWidth="1"/>
    <col min="130" max="130" width="5.1640625" customWidth="1"/>
    <col min="131" max="131" width="2.1640625" customWidth="1"/>
    <col min="132" max="132" width="5.1640625" customWidth="1"/>
    <col min="133" max="133" width="2.5" customWidth="1"/>
    <col min="134" max="134" width="6.1640625" customWidth="1"/>
    <col min="135" max="135" width="5.1640625" customWidth="1"/>
    <col min="136" max="136" width="2.1640625" customWidth="1"/>
    <col min="137" max="137" width="6.1640625" customWidth="1"/>
    <col min="138" max="138" width="2.5" customWidth="1"/>
    <col min="139" max="139" width="6.1640625" customWidth="1"/>
    <col min="140" max="140" width="5.1640625" customWidth="1"/>
    <col min="141" max="141" width="2.1640625" customWidth="1"/>
    <col min="142" max="142" width="6.1640625" customWidth="1"/>
    <col min="143" max="143" width="2.5" customWidth="1"/>
    <col min="144" max="144" width="6.1640625" customWidth="1"/>
    <col min="145" max="145" width="5.1640625" customWidth="1"/>
    <col min="146" max="146" width="2.1640625" customWidth="1"/>
    <col min="147" max="147" width="5.1640625" customWidth="1"/>
    <col min="148" max="148" width="2.5" customWidth="1"/>
    <col min="149" max="149" width="6.1640625" customWidth="1"/>
    <col min="150" max="150" width="5.1640625" customWidth="1"/>
    <col min="151" max="151" width="2.1640625" customWidth="1"/>
    <col min="152" max="152" width="5.1640625" customWidth="1"/>
    <col min="153" max="153" width="2.5" customWidth="1"/>
    <col min="154" max="154" width="6.1640625" customWidth="1"/>
    <col min="155" max="155" width="5.1640625" customWidth="1"/>
    <col min="156" max="156" width="2.1640625" customWidth="1"/>
    <col min="157" max="157" width="6.1640625" customWidth="1"/>
    <col min="158" max="158" width="2.5" customWidth="1"/>
    <col min="159" max="159" width="6.1640625" customWidth="1"/>
  </cols>
  <sheetData>
    <row r="3" spans="2:30">
      <c r="C3" s="41" t="s">
        <v>28</v>
      </c>
      <c r="D3" s="41"/>
      <c r="E3" s="41"/>
      <c r="F3" s="41" t="s">
        <v>29</v>
      </c>
      <c r="G3" s="41"/>
      <c r="H3" s="41"/>
      <c r="I3" s="41" t="s">
        <v>30</v>
      </c>
      <c r="J3" s="41"/>
      <c r="K3" s="41"/>
      <c r="O3" s="37" t="s">
        <v>28</v>
      </c>
      <c r="P3" s="37"/>
      <c r="Q3" s="37"/>
      <c r="R3" s="37" t="s">
        <v>29</v>
      </c>
      <c r="S3" s="37"/>
      <c r="T3" s="37"/>
      <c r="Y3" s="37" t="s">
        <v>28</v>
      </c>
      <c r="Z3" s="37"/>
      <c r="AA3" s="37"/>
      <c r="AB3" s="37" t="s">
        <v>29</v>
      </c>
      <c r="AC3" s="37"/>
      <c r="AD3" s="37"/>
    </row>
    <row r="4" spans="2:30">
      <c r="C4" s="27" t="s">
        <v>3</v>
      </c>
      <c r="D4" s="27" t="s">
        <v>4</v>
      </c>
      <c r="E4" s="27" t="s">
        <v>5</v>
      </c>
      <c r="F4" s="27" t="s">
        <v>3</v>
      </c>
      <c r="G4" s="27" t="s">
        <v>4</v>
      </c>
      <c r="H4" s="27" t="s">
        <v>5</v>
      </c>
      <c r="I4" s="27" t="s">
        <v>3</v>
      </c>
      <c r="J4" s="27" t="s">
        <v>4</v>
      </c>
      <c r="K4" s="27" t="s">
        <v>5</v>
      </c>
      <c r="O4" t="s">
        <v>3</v>
      </c>
      <c r="P4" t="s">
        <v>4</v>
      </c>
      <c r="Q4" t="s">
        <v>5</v>
      </c>
      <c r="R4" t="s">
        <v>3</v>
      </c>
      <c r="S4" t="s">
        <v>4</v>
      </c>
      <c r="T4" t="s">
        <v>5</v>
      </c>
      <c r="Y4" t="s">
        <v>3</v>
      </c>
      <c r="Z4" t="s">
        <v>4</v>
      </c>
      <c r="AA4" t="s">
        <v>5</v>
      </c>
      <c r="AB4" t="s">
        <v>3</v>
      </c>
      <c r="AC4" t="s">
        <v>4</v>
      </c>
      <c r="AD4" t="s">
        <v>5</v>
      </c>
    </row>
    <row r="5" spans="2:30">
      <c r="O5">
        <v>10875</v>
      </c>
      <c r="P5">
        <v>6622</v>
      </c>
      <c r="Q5">
        <v>17134</v>
      </c>
      <c r="R5">
        <v>13400</v>
      </c>
      <c r="S5">
        <v>11094</v>
      </c>
      <c r="T5">
        <v>20175</v>
      </c>
      <c r="Y5">
        <v>15313</v>
      </c>
      <c r="Z5">
        <v>6182</v>
      </c>
      <c r="AA5">
        <v>19618</v>
      </c>
      <c r="AB5">
        <v>12325</v>
      </c>
      <c r="AC5">
        <v>16043</v>
      </c>
      <c r="AD5">
        <v>19338</v>
      </c>
    </row>
    <row r="6" spans="2:30">
      <c r="C6">
        <v>16123</v>
      </c>
      <c r="D6">
        <v>14132</v>
      </c>
      <c r="E6">
        <v>20155</v>
      </c>
      <c r="F6">
        <v>16117</v>
      </c>
      <c r="G6">
        <v>14113</v>
      </c>
      <c r="H6">
        <v>20137</v>
      </c>
      <c r="I6">
        <v>18261</v>
      </c>
      <c r="J6">
        <v>15959</v>
      </c>
      <c r="K6">
        <v>22438</v>
      </c>
      <c r="O6">
        <v>14432</v>
      </c>
      <c r="P6">
        <v>7786</v>
      </c>
      <c r="Q6">
        <v>18252</v>
      </c>
      <c r="R6">
        <v>18171</v>
      </c>
      <c r="S6">
        <v>12525</v>
      </c>
      <c r="T6">
        <v>13556</v>
      </c>
      <c r="Y6">
        <v>13454</v>
      </c>
      <c r="Z6">
        <v>11664</v>
      </c>
      <c r="AA6">
        <v>22570</v>
      </c>
      <c r="AB6">
        <v>12046</v>
      </c>
      <c r="AC6">
        <v>17582</v>
      </c>
      <c r="AD6">
        <v>20839</v>
      </c>
    </row>
    <row r="7" spans="2:30">
      <c r="C7">
        <v>16128</v>
      </c>
      <c r="D7">
        <v>14138</v>
      </c>
      <c r="E7">
        <v>20155</v>
      </c>
      <c r="F7">
        <v>16117</v>
      </c>
      <c r="G7">
        <v>14115</v>
      </c>
      <c r="H7">
        <v>20136</v>
      </c>
      <c r="I7">
        <v>18548</v>
      </c>
      <c r="J7">
        <v>16632</v>
      </c>
      <c r="K7">
        <v>22809</v>
      </c>
      <c r="O7">
        <v>12635</v>
      </c>
      <c r="P7">
        <v>14939</v>
      </c>
      <c r="Q7">
        <v>19408</v>
      </c>
      <c r="R7">
        <v>13014</v>
      </c>
      <c r="S7">
        <v>8913</v>
      </c>
      <c r="T7">
        <v>19945</v>
      </c>
      <c r="Y7">
        <v>21163</v>
      </c>
      <c r="Z7">
        <v>16871</v>
      </c>
      <c r="AA7">
        <v>16495</v>
      </c>
      <c r="AB7">
        <v>15542</v>
      </c>
      <c r="AC7">
        <v>9437</v>
      </c>
      <c r="AD7">
        <v>20335</v>
      </c>
    </row>
    <row r="8" spans="2:30">
      <c r="C8">
        <v>16132</v>
      </c>
      <c r="D8">
        <v>14135</v>
      </c>
      <c r="E8">
        <v>20170</v>
      </c>
      <c r="F8">
        <v>16117</v>
      </c>
      <c r="G8">
        <v>14114</v>
      </c>
      <c r="H8">
        <v>20134</v>
      </c>
      <c r="I8">
        <v>17992</v>
      </c>
      <c r="J8">
        <v>16054</v>
      </c>
      <c r="K8">
        <v>22795</v>
      </c>
      <c r="O8">
        <v>14582</v>
      </c>
      <c r="P8">
        <v>14395</v>
      </c>
      <c r="Q8">
        <v>17800</v>
      </c>
      <c r="R8">
        <v>17672</v>
      </c>
      <c r="S8">
        <v>12195</v>
      </c>
      <c r="T8">
        <v>20873</v>
      </c>
      <c r="Y8">
        <v>9568</v>
      </c>
      <c r="Z8">
        <v>10049</v>
      </c>
      <c r="AA8">
        <v>19631</v>
      </c>
      <c r="AB8">
        <v>14699</v>
      </c>
      <c r="AC8">
        <v>12540</v>
      </c>
      <c r="AD8">
        <v>20355</v>
      </c>
    </row>
    <row r="9" spans="2:30">
      <c r="C9">
        <v>16132</v>
      </c>
      <c r="D9">
        <v>14139</v>
      </c>
      <c r="E9">
        <v>20154</v>
      </c>
      <c r="F9">
        <v>16117</v>
      </c>
      <c r="G9">
        <v>14115</v>
      </c>
      <c r="H9">
        <v>20135</v>
      </c>
      <c r="I9">
        <v>18548</v>
      </c>
      <c r="J9">
        <v>16273</v>
      </c>
      <c r="K9">
        <v>22177</v>
      </c>
      <c r="O9">
        <v>17453</v>
      </c>
      <c r="P9">
        <v>14963</v>
      </c>
      <c r="Q9">
        <v>11763</v>
      </c>
      <c r="R9">
        <v>15791</v>
      </c>
      <c r="S9">
        <v>11650</v>
      </c>
      <c r="T9">
        <v>15047</v>
      </c>
      <c r="Y9">
        <v>11738</v>
      </c>
      <c r="Z9">
        <v>12553</v>
      </c>
      <c r="AA9">
        <v>16247</v>
      </c>
      <c r="AB9">
        <v>11372</v>
      </c>
      <c r="AC9">
        <v>9024</v>
      </c>
      <c r="AD9">
        <v>15454</v>
      </c>
    </row>
    <row r="10" spans="2:30">
      <c r="C10">
        <v>16132</v>
      </c>
      <c r="D10">
        <v>14132</v>
      </c>
      <c r="E10">
        <v>20155</v>
      </c>
      <c r="F10">
        <v>16121</v>
      </c>
      <c r="G10">
        <v>14114</v>
      </c>
      <c r="H10">
        <v>20145</v>
      </c>
      <c r="I10">
        <v>18097</v>
      </c>
      <c r="J10">
        <v>16097</v>
      </c>
      <c r="K10">
        <v>22376</v>
      </c>
      <c r="O10">
        <v>13184</v>
      </c>
      <c r="P10">
        <v>8694</v>
      </c>
      <c r="Q10">
        <v>14435</v>
      </c>
      <c r="R10">
        <v>19701</v>
      </c>
      <c r="S10">
        <v>10343</v>
      </c>
      <c r="T10">
        <v>19222</v>
      </c>
      <c r="Y10">
        <v>10979</v>
      </c>
      <c r="Z10">
        <v>10750</v>
      </c>
      <c r="AA10">
        <v>17597</v>
      </c>
      <c r="AB10">
        <v>19645</v>
      </c>
      <c r="AC10">
        <v>9651</v>
      </c>
      <c r="AD10">
        <v>15458</v>
      </c>
    </row>
    <row r="11" spans="2:30">
      <c r="C11">
        <f>AVERAGE(C6:C10)</f>
        <v>16129.4</v>
      </c>
      <c r="D11">
        <f t="shared" ref="D11:H11" si="0">AVERAGE(D6:D10)</f>
        <v>14135.2</v>
      </c>
      <c r="E11">
        <f t="shared" si="0"/>
        <v>20157.8</v>
      </c>
      <c r="F11">
        <f t="shared" si="0"/>
        <v>16117.8</v>
      </c>
      <c r="G11">
        <f t="shared" si="0"/>
        <v>14114.2</v>
      </c>
      <c r="H11">
        <f t="shared" si="0"/>
        <v>20137.400000000001</v>
      </c>
      <c r="I11">
        <f t="shared" ref="I11" si="1">AVERAGE(I6:I10)</f>
        <v>18289.2</v>
      </c>
      <c r="J11">
        <f t="shared" ref="J11" si="2">AVERAGE(J6:J10)</f>
        <v>16203</v>
      </c>
      <c r="K11">
        <f t="shared" ref="K11" si="3">AVERAGE(K6:K10)</f>
        <v>22519</v>
      </c>
      <c r="O11">
        <v>14556</v>
      </c>
      <c r="P11">
        <v>13417</v>
      </c>
      <c r="Q11">
        <v>18512</v>
      </c>
      <c r="R11">
        <v>13109</v>
      </c>
      <c r="S11">
        <v>11307</v>
      </c>
      <c r="T11">
        <v>17080</v>
      </c>
      <c r="Y11">
        <v>16483</v>
      </c>
      <c r="Z11">
        <v>5734</v>
      </c>
      <c r="AA11">
        <v>14405</v>
      </c>
      <c r="AB11">
        <v>14590</v>
      </c>
      <c r="AC11">
        <v>13207</v>
      </c>
      <c r="AD11">
        <v>12811</v>
      </c>
    </row>
    <row r="12" spans="2:30">
      <c r="C12" s="28">
        <f>(C11-F11)/F11</f>
        <v>7.1970119991564383E-4</v>
      </c>
      <c r="D12" s="28">
        <f t="shared" ref="D12:E12" si="4">(D11-G11)/G11</f>
        <v>1.4878632866191495E-3</v>
      </c>
      <c r="E12" s="28">
        <f t="shared" si="4"/>
        <v>1.0130404123669299E-3</v>
      </c>
      <c r="F12" s="6"/>
      <c r="G12" s="6"/>
      <c r="H12" s="6"/>
      <c r="I12" s="6"/>
      <c r="J12" s="6"/>
      <c r="K12" s="6"/>
      <c r="O12">
        <v>15165</v>
      </c>
      <c r="P12">
        <v>13391</v>
      </c>
      <c r="Q12">
        <v>17214</v>
      </c>
      <c r="R12">
        <v>16780</v>
      </c>
      <c r="S12">
        <v>15138</v>
      </c>
      <c r="T12">
        <v>14938</v>
      </c>
      <c r="Y12">
        <v>16531</v>
      </c>
      <c r="Z12">
        <v>10998</v>
      </c>
      <c r="AA12">
        <v>19349</v>
      </c>
      <c r="AB12">
        <v>18694</v>
      </c>
      <c r="AC12">
        <v>15810</v>
      </c>
      <c r="AD12">
        <v>21168</v>
      </c>
    </row>
    <row r="13" spans="2:30">
      <c r="C13">
        <f>(C11-F11)/1000</f>
        <v>1.1600000000000363E-2</v>
      </c>
      <c r="D13">
        <f t="shared" ref="D13:E13" si="5">(D11-G11)/1000</f>
        <v>2.1000000000000001E-2</v>
      </c>
      <c r="E13">
        <f t="shared" si="5"/>
        <v>2.0399999999997816E-2</v>
      </c>
      <c r="I13" s="29">
        <f>(I11-F11)/1000</f>
        <v>2.1714000000000016</v>
      </c>
      <c r="J13" s="29">
        <f t="shared" ref="J13:K13" si="6">(J11-G11)/1000</f>
        <v>2.0887999999999991</v>
      </c>
      <c r="K13" s="29">
        <f t="shared" si="6"/>
        <v>2.3815999999999984</v>
      </c>
      <c r="O13">
        <v>14751</v>
      </c>
      <c r="P13">
        <v>9727</v>
      </c>
      <c r="Q13">
        <v>23351</v>
      </c>
      <c r="R13">
        <v>15543</v>
      </c>
      <c r="S13">
        <v>8352</v>
      </c>
      <c r="T13">
        <v>21043</v>
      </c>
      <c r="Y13">
        <v>5516</v>
      </c>
      <c r="Z13">
        <v>14360</v>
      </c>
      <c r="AA13">
        <v>16318</v>
      </c>
      <c r="AB13">
        <v>16103</v>
      </c>
      <c r="AC13">
        <v>13490</v>
      </c>
      <c r="AD13">
        <v>16954</v>
      </c>
    </row>
    <row r="14" spans="2:30">
      <c r="O14">
        <v>16076</v>
      </c>
      <c r="P14">
        <v>14399</v>
      </c>
      <c r="Q14">
        <v>17859</v>
      </c>
      <c r="R14">
        <v>16049</v>
      </c>
      <c r="S14">
        <v>6323</v>
      </c>
      <c r="T14">
        <v>16608</v>
      </c>
      <c r="Y14">
        <v>11046</v>
      </c>
      <c r="Z14">
        <v>11907</v>
      </c>
      <c r="AA14">
        <v>25562</v>
      </c>
      <c r="AB14">
        <v>14805</v>
      </c>
      <c r="AC14">
        <v>12929</v>
      </c>
      <c r="AD14">
        <v>16998</v>
      </c>
    </row>
    <row r="15" spans="2:30">
      <c r="B15" t="s">
        <v>37</v>
      </c>
      <c r="C15">
        <f t="shared" ref="C15:H15" si="7">STDEV(C6:C10)</f>
        <v>3.9749213828703587</v>
      </c>
      <c r="D15">
        <f t="shared" si="7"/>
        <v>3.271085446759225</v>
      </c>
      <c r="E15">
        <f t="shared" si="7"/>
        <v>6.8337398253079549</v>
      </c>
      <c r="F15">
        <f t="shared" si="7"/>
        <v>1.7888543819998317</v>
      </c>
      <c r="G15">
        <f t="shared" si="7"/>
        <v>0.83666002653407556</v>
      </c>
      <c r="H15">
        <f t="shared" si="7"/>
        <v>4.3931765272977596</v>
      </c>
      <c r="O15">
        <v>10225</v>
      </c>
      <c r="P15">
        <v>9678</v>
      </c>
      <c r="Q15">
        <v>23069</v>
      </c>
      <c r="R15">
        <v>13974</v>
      </c>
      <c r="S15">
        <v>10771</v>
      </c>
      <c r="T15">
        <v>13985</v>
      </c>
      <c r="Y15">
        <v>15393</v>
      </c>
      <c r="Z15">
        <v>10405</v>
      </c>
      <c r="AA15">
        <v>16565</v>
      </c>
      <c r="AB15">
        <v>18357</v>
      </c>
      <c r="AC15">
        <v>11432</v>
      </c>
      <c r="AD15">
        <v>15506</v>
      </c>
    </row>
    <row r="16" spans="2:30">
      <c r="B16" t="s">
        <v>38</v>
      </c>
      <c r="C16">
        <v>5</v>
      </c>
      <c r="D16">
        <v>5</v>
      </c>
      <c r="E16">
        <v>5</v>
      </c>
      <c r="F16">
        <v>5</v>
      </c>
      <c r="G16">
        <v>5</v>
      </c>
      <c r="H16">
        <v>5</v>
      </c>
      <c r="O16">
        <v>17105</v>
      </c>
      <c r="P16">
        <v>8032</v>
      </c>
      <c r="Q16">
        <v>21876</v>
      </c>
      <c r="R16">
        <v>14300</v>
      </c>
      <c r="S16">
        <v>7503</v>
      </c>
      <c r="T16">
        <v>19282</v>
      </c>
      <c r="Y16">
        <v>19409</v>
      </c>
      <c r="Z16">
        <v>16935</v>
      </c>
      <c r="AA16">
        <v>18898</v>
      </c>
      <c r="AB16">
        <v>18721</v>
      </c>
      <c r="AC16">
        <v>16267</v>
      </c>
      <c r="AD16">
        <v>16560</v>
      </c>
    </row>
    <row r="17" spans="2:30">
      <c r="B17" t="s">
        <v>39</v>
      </c>
      <c r="C17">
        <f>CONFIDENCE(0.05,C15,C16)</f>
        <v>3.4841081891057049</v>
      </c>
      <c r="D17">
        <f t="shared" ref="D17:H17" si="8">CONFIDENCE(0.05,D15,D16)</f>
        <v>2.8671801262364776</v>
      </c>
      <c r="E17">
        <f t="shared" si="8"/>
        <v>5.9899269933182921</v>
      </c>
      <c r="F17">
        <f t="shared" si="8"/>
        <v>1.5679711876320428</v>
      </c>
      <c r="G17">
        <f t="shared" si="8"/>
        <v>0.73335137205651779</v>
      </c>
      <c r="H17">
        <f t="shared" si="8"/>
        <v>3.8507182509084354</v>
      </c>
      <c r="O17">
        <v>13742</v>
      </c>
      <c r="P17">
        <v>16611</v>
      </c>
      <c r="Q17">
        <v>17633</v>
      </c>
      <c r="R17">
        <v>12687</v>
      </c>
      <c r="S17">
        <v>9958</v>
      </c>
      <c r="T17">
        <v>23527</v>
      </c>
      <c r="Y17">
        <v>12185</v>
      </c>
      <c r="Z17">
        <v>12997</v>
      </c>
      <c r="AA17">
        <v>19073</v>
      </c>
      <c r="AB17">
        <v>15563</v>
      </c>
      <c r="AC17">
        <v>8939</v>
      </c>
      <c r="AD17">
        <v>18066</v>
      </c>
    </row>
    <row r="18" spans="2:30">
      <c r="B18" t="s">
        <v>41</v>
      </c>
      <c r="C18">
        <f>C17+F17</f>
        <v>5.0520793767377477</v>
      </c>
      <c r="D18">
        <f t="shared" ref="D18:E18" si="9">D17+G17</f>
        <v>3.6005314982929955</v>
      </c>
      <c r="E18">
        <f t="shared" si="9"/>
        <v>9.840645244226728</v>
      </c>
      <c r="O18">
        <v>12247</v>
      </c>
      <c r="P18">
        <v>11077</v>
      </c>
      <c r="Q18">
        <v>24955</v>
      </c>
      <c r="R18">
        <v>8415</v>
      </c>
      <c r="S18">
        <v>13044</v>
      </c>
      <c r="T18">
        <v>20044</v>
      </c>
      <c r="Y18">
        <v>14070</v>
      </c>
      <c r="Z18">
        <v>16137</v>
      </c>
      <c r="AA18">
        <v>19484</v>
      </c>
      <c r="AB18">
        <v>16406</v>
      </c>
      <c r="AC18">
        <v>10466</v>
      </c>
      <c r="AD18">
        <v>17451</v>
      </c>
    </row>
    <row r="19" spans="2:30">
      <c r="B19" t="s">
        <v>40</v>
      </c>
      <c r="C19" s="6">
        <f>C18/F11</f>
        <v>3.1344720599199317E-4</v>
      </c>
      <c r="D19" s="6">
        <f>D18/G11</f>
        <v>2.5509993469647555E-4</v>
      </c>
      <c r="E19" s="6">
        <f>E18/H11</f>
        <v>4.8867506451809707E-4</v>
      </c>
      <c r="O19">
        <v>14288</v>
      </c>
      <c r="P19">
        <v>10406</v>
      </c>
      <c r="Q19">
        <v>23062</v>
      </c>
      <c r="R19">
        <v>20529</v>
      </c>
      <c r="S19">
        <v>15467</v>
      </c>
      <c r="T19">
        <v>20049</v>
      </c>
      <c r="Y19">
        <v>12861</v>
      </c>
      <c r="Z19">
        <v>13628</v>
      </c>
      <c r="AA19">
        <v>16560</v>
      </c>
      <c r="AB19">
        <v>5837</v>
      </c>
      <c r="AC19">
        <v>13868</v>
      </c>
      <c r="AD19">
        <v>21615</v>
      </c>
    </row>
    <row r="20" spans="2:30">
      <c r="O20">
        <v>14069</v>
      </c>
      <c r="P20">
        <v>15677</v>
      </c>
      <c r="Q20">
        <v>16235</v>
      </c>
      <c r="R20">
        <v>13764</v>
      </c>
      <c r="S20">
        <v>11417</v>
      </c>
      <c r="T20">
        <v>22501</v>
      </c>
      <c r="Y20">
        <v>12821</v>
      </c>
      <c r="Z20">
        <v>12699</v>
      </c>
      <c r="AA20">
        <v>23077</v>
      </c>
      <c r="AB20">
        <v>11826</v>
      </c>
      <c r="AC20">
        <v>13487</v>
      </c>
      <c r="AD20">
        <v>19747</v>
      </c>
    </row>
    <row r="21" spans="2:30">
      <c r="O21">
        <v>9055</v>
      </c>
      <c r="P21">
        <v>19185</v>
      </c>
      <c r="Q21">
        <v>18522</v>
      </c>
      <c r="R21">
        <v>10090</v>
      </c>
      <c r="S21">
        <v>12459</v>
      </c>
      <c r="T21">
        <v>18724</v>
      </c>
      <c r="Y21">
        <v>15162</v>
      </c>
      <c r="Z21">
        <v>10584</v>
      </c>
      <c r="AA21">
        <v>16591</v>
      </c>
      <c r="AB21">
        <v>20260</v>
      </c>
      <c r="AC21">
        <v>12301</v>
      </c>
      <c r="AD21">
        <v>9464</v>
      </c>
    </row>
    <row r="22" spans="2:30">
      <c r="C22" s="8"/>
      <c r="O22">
        <v>10779</v>
      </c>
      <c r="P22">
        <v>12954</v>
      </c>
      <c r="Q22">
        <v>15333</v>
      </c>
      <c r="R22">
        <v>12500</v>
      </c>
      <c r="S22">
        <v>15216</v>
      </c>
      <c r="T22">
        <v>15201</v>
      </c>
      <c r="Y22">
        <v>16908</v>
      </c>
      <c r="Z22">
        <v>13935</v>
      </c>
      <c r="AA22">
        <v>18922</v>
      </c>
      <c r="AB22">
        <v>13406</v>
      </c>
      <c r="AC22">
        <v>12082</v>
      </c>
      <c r="AD22">
        <v>18185</v>
      </c>
    </row>
    <row r="23" spans="2:30">
      <c r="O23">
        <v>13165</v>
      </c>
      <c r="P23">
        <v>13626</v>
      </c>
      <c r="Q23">
        <v>21233</v>
      </c>
      <c r="R23">
        <v>12800</v>
      </c>
      <c r="S23">
        <v>14610</v>
      </c>
      <c r="T23">
        <v>22201</v>
      </c>
      <c r="Y23">
        <v>16919</v>
      </c>
      <c r="Z23">
        <v>11977</v>
      </c>
      <c r="AA23">
        <v>13844</v>
      </c>
      <c r="AB23">
        <v>15863</v>
      </c>
      <c r="AC23">
        <v>13407</v>
      </c>
      <c r="AD23">
        <v>18046</v>
      </c>
    </row>
    <row r="24" spans="2:30">
      <c r="O24">
        <v>20315</v>
      </c>
      <c r="P24">
        <v>11315</v>
      </c>
      <c r="Q24">
        <v>15478</v>
      </c>
      <c r="R24">
        <v>12553</v>
      </c>
      <c r="S24">
        <v>12807</v>
      </c>
      <c r="T24">
        <v>17108</v>
      </c>
      <c r="Y24">
        <v>12156</v>
      </c>
      <c r="Z24">
        <v>15948</v>
      </c>
      <c r="AA24">
        <v>20600</v>
      </c>
      <c r="AB24">
        <v>12413</v>
      </c>
      <c r="AC24">
        <v>12656</v>
      </c>
      <c r="AD24">
        <v>16918</v>
      </c>
    </row>
    <row r="25" spans="2:30">
      <c r="O25">
        <v>14766</v>
      </c>
      <c r="P25">
        <v>12740</v>
      </c>
      <c r="Q25">
        <v>12260</v>
      </c>
      <c r="R25">
        <v>15698</v>
      </c>
      <c r="S25">
        <v>9460</v>
      </c>
      <c r="T25">
        <v>8832</v>
      </c>
      <c r="Y25">
        <v>12568</v>
      </c>
      <c r="Z25">
        <v>14888</v>
      </c>
      <c r="AA25">
        <v>21490</v>
      </c>
      <c r="AB25">
        <v>14494</v>
      </c>
      <c r="AC25">
        <v>11782</v>
      </c>
      <c r="AD25">
        <v>19164</v>
      </c>
    </row>
    <row r="26" spans="2:30">
      <c r="O26">
        <v>17142</v>
      </c>
      <c r="P26">
        <v>13006</v>
      </c>
      <c r="Q26">
        <v>15063</v>
      </c>
      <c r="R26">
        <v>11712</v>
      </c>
      <c r="S26">
        <v>9760</v>
      </c>
      <c r="T26">
        <v>24813</v>
      </c>
      <c r="Y26">
        <v>11822</v>
      </c>
      <c r="Z26">
        <v>14302</v>
      </c>
      <c r="AA26">
        <v>17935</v>
      </c>
      <c r="AB26">
        <v>19666</v>
      </c>
      <c r="AC26">
        <v>12694</v>
      </c>
      <c r="AD26">
        <v>16135</v>
      </c>
    </row>
    <row r="27" spans="2:30">
      <c r="O27">
        <v>16262</v>
      </c>
      <c r="P27">
        <v>14233</v>
      </c>
      <c r="Q27">
        <v>18902</v>
      </c>
      <c r="R27">
        <v>11319</v>
      </c>
      <c r="S27">
        <v>9856</v>
      </c>
      <c r="T27">
        <v>14752</v>
      </c>
      <c r="Y27">
        <v>12505</v>
      </c>
      <c r="Z27">
        <v>19602</v>
      </c>
      <c r="AA27">
        <v>16860</v>
      </c>
      <c r="AB27">
        <v>15324</v>
      </c>
      <c r="AC27">
        <v>12304</v>
      </c>
      <c r="AD27">
        <v>12061</v>
      </c>
    </row>
    <row r="28" spans="2:30">
      <c r="O28">
        <v>18002</v>
      </c>
      <c r="P28">
        <v>11863</v>
      </c>
      <c r="Q28">
        <v>21101</v>
      </c>
      <c r="R28">
        <v>12934</v>
      </c>
      <c r="S28">
        <v>18146</v>
      </c>
      <c r="T28">
        <v>15219</v>
      </c>
      <c r="Y28">
        <v>16699</v>
      </c>
      <c r="Z28">
        <v>10275</v>
      </c>
      <c r="AA28">
        <v>14330</v>
      </c>
      <c r="AB28">
        <v>14589</v>
      </c>
      <c r="AC28">
        <v>8691</v>
      </c>
      <c r="AD28">
        <v>19280</v>
      </c>
    </row>
    <row r="29" spans="2:30">
      <c r="O29">
        <v>11064</v>
      </c>
      <c r="P29">
        <v>8683</v>
      </c>
      <c r="Q29">
        <v>14196</v>
      </c>
      <c r="R29">
        <v>13289</v>
      </c>
      <c r="S29">
        <v>18250</v>
      </c>
      <c r="T29">
        <v>20155</v>
      </c>
      <c r="Y29">
        <v>15462</v>
      </c>
      <c r="Z29">
        <v>14272</v>
      </c>
      <c r="AA29">
        <v>18021</v>
      </c>
      <c r="AB29">
        <v>12758</v>
      </c>
      <c r="AC29">
        <v>10433</v>
      </c>
      <c r="AD29">
        <v>15284</v>
      </c>
    </row>
    <row r="30" spans="2:30">
      <c r="O30">
        <v>15033</v>
      </c>
      <c r="P30">
        <v>16231</v>
      </c>
      <c r="Q30">
        <v>20639</v>
      </c>
      <c r="R30">
        <v>14607</v>
      </c>
      <c r="S30">
        <v>15311</v>
      </c>
      <c r="T30">
        <v>19727</v>
      </c>
      <c r="Y30">
        <v>12302</v>
      </c>
      <c r="Z30">
        <v>14187</v>
      </c>
      <c r="AA30">
        <v>12387</v>
      </c>
      <c r="AB30">
        <v>12847</v>
      </c>
      <c r="AC30">
        <v>10551</v>
      </c>
      <c r="AD30">
        <v>19330</v>
      </c>
    </row>
    <row r="31" spans="2:30">
      <c r="O31">
        <v>18368</v>
      </c>
      <c r="P31">
        <v>13312</v>
      </c>
      <c r="Q31">
        <v>21065</v>
      </c>
      <c r="R31">
        <v>17337</v>
      </c>
      <c r="S31">
        <v>10563</v>
      </c>
      <c r="T31">
        <v>12195</v>
      </c>
      <c r="Y31">
        <v>12687</v>
      </c>
      <c r="Z31">
        <v>10102</v>
      </c>
      <c r="AA31">
        <v>18623</v>
      </c>
      <c r="AB31">
        <v>11278</v>
      </c>
      <c r="AC31">
        <v>6422</v>
      </c>
      <c r="AD31">
        <v>21813</v>
      </c>
    </row>
    <row r="32" spans="2:30">
      <c r="O32">
        <v>13394</v>
      </c>
      <c r="P32">
        <v>10581</v>
      </c>
      <c r="Q32">
        <v>20981</v>
      </c>
      <c r="R32">
        <v>16046</v>
      </c>
      <c r="S32">
        <v>13357</v>
      </c>
      <c r="T32">
        <v>20960</v>
      </c>
      <c r="Y32">
        <v>15143</v>
      </c>
      <c r="Z32">
        <v>11181</v>
      </c>
      <c r="AA32">
        <v>14790</v>
      </c>
      <c r="AB32">
        <v>13568</v>
      </c>
      <c r="AC32">
        <v>12020</v>
      </c>
      <c r="AD32">
        <v>17129</v>
      </c>
    </row>
    <row r="33" spans="15:30">
      <c r="O33">
        <v>16380</v>
      </c>
      <c r="P33">
        <v>14463</v>
      </c>
      <c r="Q33">
        <v>21030</v>
      </c>
      <c r="R33">
        <v>12181</v>
      </c>
      <c r="S33">
        <v>11978</v>
      </c>
      <c r="T33">
        <v>13969</v>
      </c>
      <c r="Y33">
        <v>18772</v>
      </c>
      <c r="Z33">
        <v>12033</v>
      </c>
      <c r="AA33">
        <v>17334</v>
      </c>
      <c r="AB33">
        <v>7986</v>
      </c>
      <c r="AC33">
        <v>8619</v>
      </c>
      <c r="AD33">
        <v>25133</v>
      </c>
    </row>
    <row r="34" spans="15:30">
      <c r="O34">
        <v>17220</v>
      </c>
      <c r="P34">
        <v>8442</v>
      </c>
      <c r="Q34">
        <v>17581</v>
      </c>
      <c r="R34">
        <v>19265</v>
      </c>
      <c r="S34">
        <v>9789</v>
      </c>
      <c r="T34">
        <v>20190</v>
      </c>
      <c r="Y34">
        <v>14618</v>
      </c>
      <c r="Z34">
        <v>10371</v>
      </c>
      <c r="AA34">
        <v>18457</v>
      </c>
      <c r="AB34">
        <v>10963</v>
      </c>
      <c r="AC34">
        <v>13115</v>
      </c>
      <c r="AD34">
        <v>18372</v>
      </c>
    </row>
    <row r="35" spans="15:30">
      <c r="O35">
        <v>14717</v>
      </c>
      <c r="P35">
        <v>10899</v>
      </c>
      <c r="Q35">
        <v>23516</v>
      </c>
      <c r="R35">
        <v>18755</v>
      </c>
      <c r="S35">
        <v>11171</v>
      </c>
      <c r="T35">
        <v>13710</v>
      </c>
      <c r="Y35">
        <v>16037</v>
      </c>
      <c r="Z35">
        <v>12929</v>
      </c>
      <c r="AA35">
        <v>16561</v>
      </c>
      <c r="AB35">
        <v>12634</v>
      </c>
      <c r="AC35">
        <v>9808</v>
      </c>
      <c r="AD35">
        <v>18333</v>
      </c>
    </row>
    <row r="36" spans="15:30">
      <c r="O36">
        <v>8616</v>
      </c>
      <c r="P36">
        <v>15446</v>
      </c>
      <c r="Q36">
        <v>16645</v>
      </c>
      <c r="R36">
        <v>11588</v>
      </c>
      <c r="S36">
        <v>11213</v>
      </c>
      <c r="T36">
        <v>16954</v>
      </c>
      <c r="Y36">
        <v>14736</v>
      </c>
      <c r="Z36">
        <v>12685</v>
      </c>
      <c r="AA36">
        <v>22452</v>
      </c>
      <c r="AB36">
        <v>18784</v>
      </c>
      <c r="AC36">
        <v>9495</v>
      </c>
      <c r="AD36">
        <v>18465</v>
      </c>
    </row>
    <row r="37" spans="15:30">
      <c r="O37">
        <v>12279</v>
      </c>
      <c r="P37">
        <v>16632</v>
      </c>
      <c r="Q37">
        <v>18347</v>
      </c>
      <c r="R37">
        <v>14742</v>
      </c>
      <c r="S37">
        <v>12392</v>
      </c>
      <c r="T37">
        <v>19454</v>
      </c>
      <c r="Y37">
        <v>14175</v>
      </c>
      <c r="Z37">
        <v>7843</v>
      </c>
      <c r="AA37">
        <v>20947</v>
      </c>
      <c r="AB37">
        <v>15479</v>
      </c>
      <c r="AC37">
        <v>17146</v>
      </c>
      <c r="AD37">
        <v>15460</v>
      </c>
    </row>
    <row r="38" spans="15:30">
      <c r="R38">
        <v>14555</v>
      </c>
      <c r="S38">
        <v>11889.030303030304</v>
      </c>
      <c r="T38">
        <v>17940.575757575756</v>
      </c>
      <c r="X38" t="s">
        <v>31</v>
      </c>
      <c r="Y38">
        <f>AVERAGE(Y5:Y37)</f>
        <v>14157.60606060606</v>
      </c>
      <c r="Z38">
        <f t="shared" ref="Z38:AD38" si="10">AVERAGE(Z5:Z37)</f>
        <v>12454.030303030304</v>
      </c>
      <c r="AA38">
        <f t="shared" si="10"/>
        <v>18230.090909090908</v>
      </c>
      <c r="AB38">
        <f t="shared" si="10"/>
        <v>14510.39393939394</v>
      </c>
      <c r="AC38">
        <f t="shared" si="10"/>
        <v>12051.454545454546</v>
      </c>
      <c r="AD38">
        <f t="shared" si="10"/>
        <v>17794.757575757576</v>
      </c>
    </row>
    <row r="39" spans="15:30">
      <c r="O39" s="7">
        <f>AVERAGE(O5:O37)</f>
        <v>14301.272727272728</v>
      </c>
      <c r="P39" s="7">
        <f t="shared" ref="P39:Q39" si="11">AVERAGE(P5:P37)</f>
        <v>12528.030303030304</v>
      </c>
      <c r="Q39" s="7">
        <f t="shared" si="11"/>
        <v>18619.696969696968</v>
      </c>
      <c r="R39" s="7">
        <f>AVERAGE(R5:R38)</f>
        <v>14555</v>
      </c>
      <c r="S39" s="7">
        <f t="shared" ref="S39:T39" si="12">AVERAGE(S5:S38)</f>
        <v>11889.030303030302</v>
      </c>
      <c r="T39" s="7">
        <f t="shared" si="12"/>
        <v>17940.57575757576</v>
      </c>
      <c r="X39" t="s">
        <v>32</v>
      </c>
      <c r="Y39" s="6">
        <f t="shared" ref="Y39:Z39" si="13">(Y38-AB38)/AB38</f>
        <v>-2.4312770574071326E-2</v>
      </c>
      <c r="Z39" s="6">
        <f t="shared" si="13"/>
        <v>3.3404744303466481E-2</v>
      </c>
      <c r="AA39" s="6">
        <f>(AA38-AD38)/AD38</f>
        <v>2.4464133972041408E-2</v>
      </c>
    </row>
    <row r="40" spans="15:30">
      <c r="X40" t="s">
        <v>33</v>
      </c>
      <c r="Y40">
        <f>STDEV(Y5:Y37)</f>
        <v>3014.6760599129261</v>
      </c>
      <c r="Z40">
        <f t="shared" ref="Z40:AA40" si="14">STDEV(Z5:Z37)</f>
        <v>2967.425815046272</v>
      </c>
      <c r="AA40">
        <f t="shared" si="14"/>
        <v>2883.0815151027641</v>
      </c>
    </row>
    <row r="41" spans="15:30">
      <c r="X41" t="s">
        <v>34</v>
      </c>
      <c r="Y41">
        <f>COUNT(Y5:Y37)</f>
        <v>33</v>
      </c>
      <c r="Z41">
        <f t="shared" ref="Z41:AA41" si="15">COUNT(Z5:Z37)</f>
        <v>33</v>
      </c>
      <c r="AA41">
        <f t="shared" si="15"/>
        <v>33</v>
      </c>
    </row>
    <row r="42" spans="15:30">
      <c r="X42" t="s">
        <v>35</v>
      </c>
      <c r="Y42">
        <f>CONFIDENCE(0.05,Y40,Y41)</f>
        <v>1028.5650737998847</v>
      </c>
      <c r="Z42">
        <f t="shared" ref="Z42:AA42" si="16">CONFIDENCE(0.05,Z40,Z41)</f>
        <v>1012.4439547700223</v>
      </c>
      <c r="AA42">
        <f t="shared" si="16"/>
        <v>983.66686583181661</v>
      </c>
    </row>
    <row r="43" spans="15:30" ht="15" customHeight="1">
      <c r="X43" s="42" t="s">
        <v>36</v>
      </c>
      <c r="Y43">
        <f>Y38-Y42</f>
        <v>13129.040986806176</v>
      </c>
      <c r="Z43">
        <f t="shared" ref="Z43:AA43" si="17">Z38-Z42</f>
        <v>11441.586348260282</v>
      </c>
      <c r="AA43">
        <f t="shared" si="17"/>
        <v>17246.424043259092</v>
      </c>
    </row>
    <row r="44" spans="15:30">
      <c r="X44" s="42"/>
      <c r="Y44">
        <f>Y38+Y42</f>
        <v>15186.171134405944</v>
      </c>
      <c r="Z44">
        <f t="shared" ref="Z44:AA44" si="18">Z38+Z42</f>
        <v>13466.474257800326</v>
      </c>
      <c r="AA44">
        <f t="shared" si="18"/>
        <v>19213.757774922724</v>
      </c>
    </row>
    <row r="45" spans="15:30">
      <c r="Y45" s="6"/>
      <c r="Z45" s="1"/>
    </row>
    <row r="46" spans="15:30">
      <c r="Y46" s="6"/>
    </row>
  </sheetData>
  <sheetProtection password="DE53" sheet="1" objects="1" scenarios="1"/>
  <mergeCells count="8">
    <mergeCell ref="F3:H3"/>
    <mergeCell ref="I3:K3"/>
    <mergeCell ref="C3:E3"/>
    <mergeCell ref="X43:X44"/>
    <mergeCell ref="AB3:AD3"/>
    <mergeCell ref="Y3:AA3"/>
    <mergeCell ref="R3:T3"/>
    <mergeCell ref="O3:Q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Evaluation Overview</vt:lpstr>
      <vt:lpstr>Scenario_Reachability,Disruptio</vt:lpstr>
      <vt:lpstr>Concurrency_Reachability</vt:lpstr>
      <vt:lpstr>Concurrency_Disruption</vt:lpstr>
      <vt:lpstr>Perfomance_Timing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Alireza Sadeghi</dc:creator>
  <cp:lastModifiedBy>Alireza Sadeghi</cp:lastModifiedBy>
  <dcterms:created xsi:type="dcterms:W3CDTF">2013-09-05T14:07:13Z</dcterms:created>
  <dcterms:modified xsi:type="dcterms:W3CDTF">2013-09-17T00:39:07Z</dcterms:modified>
</cp:coreProperties>
</file>